
<file path=[Content_Types].xml><?xml version="1.0" encoding="utf-8"?>
<Types xmlns="http://schemas.openxmlformats.org/package/2006/content-types">
  <Default Extension="docx" ContentType="application/vnd.openxmlformats-officedocument.wordprocessingml.document"/>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exa.plotkin\Desktop\"/>
    </mc:Choice>
  </mc:AlternateContent>
  <xr:revisionPtr revIDLastSave="0" documentId="13_ncr:1_{436CACEB-7FFB-446E-BA16-BEB1EDD01DC8}" xr6:coauthVersionLast="47" xr6:coauthVersionMax="47" xr10:uidLastSave="{00000000-0000-0000-0000-000000000000}"/>
  <workbookProtection workbookAlgorithmName="SHA-512" workbookHashValue="nzOx3fAoa8jNQ6fX2Unwlhb/t/E8+G/Izf/W1FQ+hXIKcluCnAqPoquSyQMwdySh+FcXwuKqarY69j6/aggWMw==" workbookSaltValue="z0CY4IiKkbaXd+oOmENQ4w==" workbookSpinCount="100000" lockStructure="1"/>
  <bookViews>
    <workbookView xWindow="-120" yWindow="-120" windowWidth="29040" windowHeight="15720" xr2:uid="{00000000-000D-0000-FFFF-FFFF00000000}"/>
  </bookViews>
  <sheets>
    <sheet name="FTE Calculator" sheetId="1" r:id="rId1"/>
    <sheet name="FAQs - Staff FTEs" sheetId="2" r:id="rId2"/>
    <sheet name="Lookup" sheetId="3" state="hidden" r:id="rId3"/>
  </sheets>
  <externalReferences>
    <externalReference r:id="rId4"/>
  </externalReferences>
  <definedNames>
    <definedName name="CalculationMethod">[1]lookup!$Z$3:$Z$5</definedName>
    <definedName name="color1">'[1]FTE Calculator'!$H$5,'[1]FTE Calculator'!$J$5,'[1]FTE Calculator'!$H$7,'[1]FTE Calculator'!$J$7,'[1]FTE Calculator'!$H$9,'[1]FTE Calculator'!$J$9,'[1]FTE Calculator'!$H$11,'[1]FTE Calculator'!$J$11,'[1]FTE Calculator'!$H$13,'[1]FTE Calculator'!$J$13,'[1]FTE Calculator'!$H$15,'[1]FTE Calculator'!$J$15,'[1]FTE Calculator'!$H$17,'[1]FTE Calculator'!$J$17,'[1]FTE Calculator'!$H$19,'[1]FTE Calculator'!$J$19,'[1]FTE Calculator'!$H$21,'[1]FTE Calculator'!$J$21,'[1]FTE Calculator'!$H$23,'[1]FTE Calculator'!$J$23,'[1]FTE Calculator'!$H$25,'[1]FTE Calculator'!$J$25,'[1]FTE Calculator'!$H$27,'[1]FTE Calculator'!$J$27,'[1]FTE Calculator'!$H$29,'[1]FTE Calculator'!$J$29,'[1]FTE Calculator'!$H$31,'[1]FTE Calculator'!$J$31,'[1]FTE Calculator'!$H$33,'[1]FTE Calculator'!$J$33,'[1]FTE Calculator'!$H$35,'[1]FTE Calculator'!$J$35,'[1]FTE Calculator'!$H$37,'[1]FTE Calculator'!$J$37,'[1]FTE Calculator'!$H$39,'[1]FTE Calculator'!$J$39,'[1]FTE Calculator'!$H$41,'[1]FTE Calculator'!$J$41,'[1]FTE Calculator'!$H$43,'[1]FTE Calculator'!$J$43</definedName>
    <definedName name="ProgramFullName1">[1]lookup!$D$2:$D$17</definedName>
    <definedName name="TestCol">[1]lookup!#REF!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ECeJFuGMm1v27WePXnJtG2boDP4771w73wglprAW3kc="/>
    </ext>
  </extLst>
</workbook>
</file>

<file path=xl/calcChain.xml><?xml version="1.0" encoding="utf-8"?>
<calcChain xmlns="http://schemas.openxmlformats.org/spreadsheetml/2006/main">
  <c r="C48" i="3" l="1"/>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M8" i="1" s="1"/>
  <c r="M34" i="1"/>
  <c r="M33" i="1"/>
  <c r="M32" i="1"/>
  <c r="M31" i="1"/>
  <c r="M30" i="1"/>
  <c r="M29" i="1"/>
  <c r="M28" i="1"/>
  <c r="M27" i="1"/>
  <c r="M26" i="1"/>
  <c r="M25" i="1"/>
  <c r="M24" i="1"/>
  <c r="M23" i="1"/>
  <c r="M22" i="1"/>
  <c r="M21" i="1"/>
  <c r="M20" i="1"/>
  <c r="M19" i="1"/>
  <c r="M18" i="1"/>
  <c r="M17" i="1"/>
  <c r="M16" i="1"/>
  <c r="M15" i="1"/>
  <c r="M14" i="1"/>
  <c r="M13" i="1"/>
  <c r="M12" i="1"/>
  <c r="M11" i="1"/>
  <c r="M10" i="1"/>
  <c r="M7" i="1"/>
  <c r="M35" i="1" l="1"/>
  <c r="M9" i="1"/>
  <c r="M36" i="1" s="1"/>
</calcChain>
</file>

<file path=xl/sharedStrings.xml><?xml version="1.0" encoding="utf-8"?>
<sst xmlns="http://schemas.openxmlformats.org/spreadsheetml/2006/main" count="90" uniqueCount="64">
  <si>
    <t>*Tip: Computer display sizes and settings vary. Please adjust the zoom setting in the lower right corner to fit your screen*</t>
  </si>
  <si>
    <t>Step 1</t>
  </si>
  <si>
    <t>Step 2</t>
  </si>
  <si>
    <t>Step 3</t>
  </si>
  <si>
    <t>Step 4</t>
  </si>
  <si>
    <t>Step 5</t>
  </si>
  <si>
    <t>Step 6</t>
  </si>
  <si>
    <t>STEP 7</t>
  </si>
  <si>
    <t>STEP 8</t>
  </si>
  <si>
    <r>
      <rPr>
        <sz val="11"/>
        <color theme="1"/>
        <rFont val="Gadugi"/>
      </rPr>
      <t xml:space="preserve">
Enter the</t>
    </r>
    <r>
      <rPr>
        <b/>
        <sz val="12"/>
        <color theme="1"/>
        <rFont val="Gadugi"/>
      </rPr>
      <t xml:space="preserve"> total available hours</t>
    </r>
    <r>
      <rPr>
        <sz val="12"/>
        <color theme="1"/>
        <rFont val="Gadugi"/>
      </rPr>
      <t xml:space="preserve"> in your program's work week (default is set to 40 hours).</t>
    </r>
  </si>
  <si>
    <r>
      <rPr>
        <sz val="11"/>
        <color theme="1"/>
        <rFont val="Gadugi"/>
      </rPr>
      <t xml:space="preserve">
Enter the</t>
    </r>
    <r>
      <rPr>
        <b/>
        <sz val="12"/>
        <color theme="1"/>
        <rFont val="Gadugi"/>
      </rPr>
      <t xml:space="preserve"> name of the staff member</t>
    </r>
    <r>
      <rPr>
        <sz val="12"/>
        <color theme="1"/>
        <rFont val="Gadugi"/>
      </rPr>
      <t xml:space="preserve"> whose time was supported by OVW grant funds in the table below. Enter one staff member per box. </t>
    </r>
  </si>
  <si>
    <r>
      <rPr>
        <sz val="11"/>
        <color theme="1"/>
        <rFont val="Gadugi"/>
      </rPr>
      <t xml:space="preserve">
Enter the </t>
    </r>
    <r>
      <rPr>
        <b/>
        <sz val="12"/>
        <color theme="1"/>
        <rFont val="Gadugi"/>
      </rPr>
      <t>number of months</t>
    </r>
    <r>
      <rPr>
        <sz val="12"/>
        <color theme="1"/>
        <rFont val="Gadugi"/>
      </rPr>
      <t xml:space="preserve"> during this 6-month reporting period that this staff member's position was paid with OVW grant funds. (Months can be input out to two decimal points, for example: 4.45)</t>
    </r>
  </si>
  <si>
    <r>
      <rPr>
        <sz val="11"/>
        <color theme="1"/>
        <rFont val="Gadugi"/>
      </rPr>
      <t xml:space="preserve">
Use the drop down list below to</t>
    </r>
    <r>
      <rPr>
        <b/>
        <sz val="12"/>
        <color theme="1"/>
        <rFont val="Gadugi"/>
      </rPr>
      <t xml:space="preserve"> select the function this staff member performed</t>
    </r>
    <r>
      <rPr>
        <sz val="12"/>
        <color theme="1"/>
        <rFont val="Gadugi"/>
      </rPr>
      <t xml:space="preserve"> while supported with your OVW grant funds during the reporting period. If this person performed in multiple roles, please use additional cells below to select all functions that apply. </t>
    </r>
  </si>
  <si>
    <r>
      <rPr>
        <sz val="11"/>
        <color theme="1"/>
        <rFont val="Gadugi"/>
      </rPr>
      <t xml:space="preserve">
Use the drop-down list to </t>
    </r>
    <r>
      <rPr>
        <b/>
        <sz val="12"/>
        <color theme="1"/>
        <rFont val="Gadugi"/>
      </rPr>
      <t xml:space="preserve">select the method you will use to report the time </t>
    </r>
    <r>
      <rPr>
        <sz val="12"/>
        <color theme="1"/>
        <rFont val="Gadugi"/>
      </rPr>
      <t>supported by grant funds in this reporting period.</t>
    </r>
  </si>
  <si>
    <r>
      <rPr>
        <sz val="11"/>
        <color theme="1"/>
        <rFont val="Gadugi"/>
      </rPr>
      <t xml:space="preserve">
</t>
    </r>
    <r>
      <rPr>
        <b/>
        <sz val="12"/>
        <color theme="1"/>
        <rFont val="Gadugi"/>
      </rPr>
      <t>Enter the number</t>
    </r>
    <r>
      <rPr>
        <sz val="12"/>
        <color theme="1"/>
        <rFont val="Gadugi"/>
      </rPr>
      <t xml:space="preserve"> associated with each grant-funded function below, based on the method  chosen in step 6. If you select percent of time, enter as whole number without  % sign.</t>
    </r>
  </si>
  <si>
    <r>
      <rPr>
        <sz val="12"/>
        <color theme="1"/>
        <rFont val="Gadugi"/>
      </rPr>
      <t xml:space="preserve">
</t>
    </r>
    <r>
      <rPr>
        <b/>
        <sz val="12"/>
        <color theme="1"/>
        <rFont val="Gadugi"/>
      </rPr>
      <t>Repeat steps 2-7 for all staff</t>
    </r>
    <r>
      <rPr>
        <sz val="12"/>
        <color theme="1"/>
        <rFont val="Gadugi"/>
      </rPr>
      <t xml:space="preserve"> whose time was supported with your OVW grant funds for this performance reporting period, then use the data in the table below to complete your performance report.</t>
    </r>
  </si>
  <si>
    <r>
      <rPr>
        <sz val="12"/>
        <color theme="1"/>
        <rFont val="Gadugi"/>
      </rPr>
      <t xml:space="preserve">
To</t>
    </r>
    <r>
      <rPr>
        <b/>
        <sz val="12"/>
        <color theme="1"/>
        <rFont val="Gadugi"/>
      </rPr>
      <t xml:space="preserve"> calculate FTEs for a different program</t>
    </r>
    <r>
      <rPr>
        <sz val="12"/>
        <color theme="1"/>
        <rFont val="Gadugi"/>
      </rPr>
      <t>, clear all the data in the cells for steps 2-7, and begin again.</t>
    </r>
  </si>
  <si>
    <t>Staff No.</t>
  </si>
  <si>
    <t>FTE Calculator</t>
  </si>
  <si>
    <t>Staff</t>
  </si>
  <si>
    <t>FTE(s)</t>
  </si>
  <si>
    <t>Abuser Intervention Program staff</t>
  </si>
  <si>
    <r>
      <rPr>
        <b/>
        <sz val="12"/>
        <color rgb="FF3E1151"/>
        <rFont val="Gadugi"/>
      </rPr>
      <t xml:space="preserve">To use the calculator: </t>
    </r>
    <r>
      <rPr>
        <sz val="12"/>
        <color rgb="FF3E1151"/>
        <rFont val="Gadugi"/>
      </rPr>
      <t>Follow the steps and answer the questions in order, beginning with step 1. If you need to go back a few steps, be sure to delete any information beyond the step you go back to. This will ensure the calculator functions correctly.  For STOP and SASP Formula grants, please use the STOP and SASP FTE calculators</t>
    </r>
    <r>
      <rPr>
        <b/>
        <sz val="12"/>
        <color rgb="FF3E1151"/>
        <rFont val="Gadugi"/>
      </rPr>
      <t>.</t>
    </r>
  </si>
  <si>
    <t>Administrator</t>
  </si>
  <si>
    <t>Attorney (does not include prosecutor)</t>
  </si>
  <si>
    <t>Campus police/security officer</t>
  </si>
  <si>
    <t>Case manager</t>
  </si>
  <si>
    <t>Child Advocate</t>
  </si>
  <si>
    <t>Coalition staff</t>
  </si>
  <si>
    <t>Counselor</t>
  </si>
  <si>
    <t>Court personnel</t>
  </si>
  <si>
    <t>Evaluator</t>
  </si>
  <si>
    <t>Information technology staff</t>
  </si>
  <si>
    <t>Investigator (prosecution-based)</t>
  </si>
  <si>
    <t>Law enforcement officer</t>
  </si>
  <si>
    <t>Legal advocate (does not include attorney or paralegal)</t>
  </si>
  <si>
    <t>Outreach worker</t>
  </si>
  <si>
    <t>Paralegal</t>
  </si>
  <si>
    <t>Probation officer/offender monitor</t>
  </si>
  <si>
    <t>Program coordinator</t>
  </si>
  <si>
    <t>Prosecutor</t>
  </si>
  <si>
    <t>Security</t>
  </si>
  <si>
    <t>Sexual assault nurse examiner/sexual assault forensic examiner (SANE/SAFE)</t>
  </si>
  <si>
    <t>Supervised visitation/exchange staff</t>
  </si>
  <si>
    <t>Support staff</t>
  </si>
  <si>
    <t>Technical assistance provider</t>
  </si>
  <si>
    <t>Trainer</t>
  </si>
  <si>
    <t>Translator/interpreter</t>
  </si>
  <si>
    <t>Victim advocate (non-governmental)</t>
  </si>
  <si>
    <t>Victim assistant (governmental, includes victim-witness specialist/ coordinator)</t>
  </si>
  <si>
    <t>Total</t>
  </si>
  <si>
    <r>
      <rPr>
        <b/>
        <sz val="14"/>
        <color theme="1"/>
        <rFont val="Aptos Narrow"/>
      </rPr>
      <t>Contact VAWA MEI for more help</t>
    </r>
    <r>
      <rPr>
        <b/>
        <sz val="12"/>
        <color theme="1"/>
        <rFont val="Aptos Narrow"/>
      </rPr>
      <t xml:space="preserve">
Call us at: 1-800-922-8292 
Email us at: vawamei@maine.edu
Find us at: vawamei.org</t>
    </r>
  </si>
  <si>
    <r>
      <rPr>
        <b/>
        <sz val="12"/>
        <color rgb="FF0A3041"/>
        <rFont val="Aptos Narrow"/>
      </rPr>
      <t>Note:</t>
    </r>
    <r>
      <rPr>
        <sz val="12"/>
        <color rgb="FF0A3041"/>
        <rFont val="Aptos Narrow"/>
      </rPr>
      <t xml:space="preserve"> Some cells in this workbook have been locked. This is to ensure that the formulas built into the tool continue to function properly. If for any reason you would like to edit this workbook, you will need to unprotect it by using the password "edit". </t>
    </r>
  </si>
  <si>
    <t>This project was supported by Grant No. 2015-TA-AX-K00 awarded by the Office on Violence Against Women, U.S. Department of Justice. The opinions, findings, conclusions, and recommendations expressed in this publication/program/exhibition are those of the author(s) and do not necessarily reflect the views of the Department of Justice, Office on Violence Against Women</t>
  </si>
  <si>
    <t>Universal List</t>
  </si>
  <si>
    <t>Calculations</t>
  </si>
  <si>
    <t>CalculationMethod</t>
  </si>
  <si>
    <t>Hours worked per week</t>
  </si>
  <si>
    <t>Total hours worked in period</t>
  </si>
  <si>
    <t>Percent of time</t>
  </si>
  <si>
    <t>Legal advocate</t>
  </si>
  <si>
    <t>Attorney</t>
  </si>
  <si>
    <t>Investigator</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</si>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</sst>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9">
    <font>
      <sz val="11"/>
      <color theme="1"/>
      <name val="Aptos Narrow"/>
      <scheme val="minor"/>
    </font>
    <font>
      <sz val="18"/>
      <color rgb="FF3E1151"/>
      <name val="Aptos Narrow"/>
    </font>
    <font>
      <b/>
      <sz val="12"/>
      <color theme="0"/>
      <name val="Gadugi"/>
    </font>
    <font>
      <sz val="11"/>
      <name val="Aptos Narrow"/>
    </font>
    <font>
      <sz val="14"/>
      <color theme="1"/>
      <name val="Aptos Narrow"/>
    </font>
    <font>
      <b/>
      <sz val="14"/>
      <color theme="0"/>
      <name val="Gadugi"/>
    </font>
    <font>
      <sz val="11"/>
      <color theme="1"/>
      <name val="Gadugi"/>
    </font>
    <font>
      <sz val="12"/>
      <color theme="1"/>
      <name val="Aptos Narrow"/>
    </font>
    <font>
      <sz val="11"/>
      <color theme="1"/>
      <name val="Aptos Narrow"/>
    </font>
    <font>
      <sz val="12"/>
      <color theme="1"/>
      <name val="Gadugi"/>
    </font>
    <font>
      <b/>
      <sz val="24"/>
      <color theme="1"/>
      <name val="Gadugi"/>
    </font>
    <font>
      <b/>
      <sz val="24"/>
      <color theme="1"/>
      <name val="Aptos Narrow"/>
    </font>
    <font>
      <b/>
      <sz val="10"/>
      <color rgb="FF0A3041"/>
      <name val="Gadugi"/>
    </font>
    <font>
      <b/>
      <sz val="16"/>
      <color rgb="FFA03058"/>
      <name val="Gadugi"/>
    </font>
    <font>
      <b/>
      <sz val="11"/>
      <color rgb="FF0A3041"/>
      <name val="Gadugi"/>
    </font>
    <font>
      <sz val="11"/>
      <color rgb="FF003E52"/>
      <name val="Arial"/>
    </font>
    <font>
      <b/>
      <sz val="11"/>
      <color theme="0"/>
      <name val="Gadugi"/>
    </font>
    <font>
      <sz val="11"/>
      <color rgb="FF003E52"/>
      <name val="Gadugi"/>
    </font>
    <font>
      <b/>
      <sz val="11"/>
      <color theme="1"/>
      <name val="Aptos Narrow"/>
    </font>
    <font>
      <b/>
      <sz val="12"/>
      <color rgb="FF3E1151"/>
      <name val="Gadugi"/>
    </font>
    <font>
      <b/>
      <sz val="12"/>
      <color theme="1"/>
      <name val="Aptos Narrow"/>
    </font>
    <font>
      <sz val="12"/>
      <color rgb="FF0A3041"/>
      <name val="Aptos Narrow"/>
    </font>
    <font>
      <i/>
      <sz val="11"/>
      <color theme="1"/>
      <name val="Aptos Narrow"/>
    </font>
    <font>
      <sz val="11"/>
      <color theme="1"/>
      <name val="Aptos Narrow"/>
      <scheme val="minor"/>
    </font>
    <font>
      <b/>
      <sz val="12"/>
      <color theme="1"/>
      <name val="Gadugi"/>
    </font>
    <font>
      <sz val="12"/>
      <color rgb="FF3E1151"/>
      <name val="Gadugi"/>
    </font>
    <font>
      <b/>
      <sz val="14"/>
      <color theme="1"/>
      <name val="Aptos Narrow"/>
    </font>
    <font>
      <b/>
      <sz val="12"/>
      <color rgb="FF0A3041"/>
      <name val="Aptos Narrow"/>
    </font>
    <font>
      <sz val="11"/>
      <color rgb="FF003E52"/>
      <name val="Arial"/>
      <family val="2"/>
    </font>
  </fonts>
  <fills count="8">
    <fill>
      <patternFill patternType="none"/>
    </fill>
    <fill>
      <patternFill patternType="gray125"/>
    </fill>
    <fill>
      <patternFill patternType="solid">
        <fgColor rgb="FFA03058"/>
        <bgColor rgb="FFA03058"/>
      </patternFill>
    </fill>
    <fill>
      <patternFill patternType="solid">
        <fgColor rgb="FF009DA9"/>
        <bgColor rgb="FF009DA9"/>
      </patternFill>
    </fill>
    <fill>
      <patternFill patternType="solid">
        <fgColor rgb="FF3E1151"/>
        <bgColor rgb="FF3E1151"/>
      </patternFill>
    </fill>
    <fill>
      <patternFill patternType="solid">
        <fgColor rgb="FF3B5673"/>
        <bgColor rgb="FF3B5673"/>
      </patternFill>
    </fill>
    <fill>
      <patternFill patternType="solid">
        <fgColor rgb="FFD8D8D8"/>
        <bgColor rgb="FFD8D8D8"/>
      </patternFill>
    </fill>
    <fill>
      <patternFill patternType="solid">
        <fgColor rgb="FFFFF2CD"/>
        <bgColor rgb="FFFFF2CD"/>
      </patternFill>
    </fill>
  </fills>
  <borders count="56">
    <border>
      <left/>
      <right/>
      <top/>
      <bottom/>
      <diagonal/>
    </border>
    <border>
      <left style="thick">
        <color rgb="FFA03058"/>
      </left>
      <right/>
      <top style="thick">
        <color rgb="FFA03058"/>
      </top>
      <bottom style="thick">
        <color rgb="FFA03058"/>
      </bottom>
      <diagonal/>
    </border>
    <border>
      <left/>
      <right style="thick">
        <color rgb="FFA03058"/>
      </right>
      <top style="thick">
        <color rgb="FFA03058"/>
      </top>
      <bottom style="thick">
        <color rgb="FFA03058"/>
      </bottom>
      <diagonal/>
    </border>
    <border>
      <left style="medium">
        <color rgb="FF009DA9"/>
      </left>
      <right style="medium">
        <color rgb="FF009DA9"/>
      </right>
      <top style="medium">
        <color rgb="FF009DA9"/>
      </top>
      <bottom/>
      <diagonal/>
    </border>
    <border>
      <left/>
      <right/>
      <top style="thick">
        <color rgb="FF009DA9"/>
      </top>
      <bottom/>
      <diagonal/>
    </border>
    <border>
      <left style="medium">
        <color rgb="FF009DA9"/>
      </left>
      <right/>
      <top style="medium">
        <color rgb="FF009DA9"/>
      </top>
      <bottom style="medium">
        <color rgb="FF009DA9"/>
      </bottom>
      <diagonal/>
    </border>
    <border>
      <left style="thick">
        <color rgb="FF009DA9"/>
      </left>
      <right style="thick">
        <color rgb="FF3E1151"/>
      </right>
      <top/>
      <bottom/>
      <diagonal/>
    </border>
    <border>
      <left style="thick">
        <color rgb="FF3E1151"/>
      </left>
      <right/>
      <top style="thick">
        <color rgb="FF3E1151"/>
      </top>
      <bottom/>
      <diagonal/>
    </border>
    <border>
      <left/>
      <right style="thick">
        <color rgb="FF3E1151"/>
      </right>
      <top style="thick">
        <color rgb="FF3E1151"/>
      </top>
      <bottom style="thick">
        <color rgb="FF3E1151"/>
      </bottom>
      <diagonal/>
    </border>
    <border>
      <left style="thick">
        <color rgb="FF009DA9"/>
      </left>
      <right style="thick">
        <color rgb="FF009DA9"/>
      </right>
      <top style="thick">
        <color rgb="FF009DA9"/>
      </top>
      <bottom/>
      <diagonal/>
    </border>
    <border>
      <left style="medium">
        <color rgb="FF009DA9"/>
      </left>
      <right style="medium">
        <color rgb="FF009DA9"/>
      </right>
      <top style="thin">
        <color rgb="FF009DA9"/>
      </top>
      <bottom/>
      <diagonal/>
    </border>
    <border>
      <left style="medium">
        <color rgb="FF009DA9"/>
      </left>
      <right style="thick">
        <color rgb="FF009DA9"/>
      </right>
      <top style="medium">
        <color rgb="FF009DA9"/>
      </top>
      <bottom/>
      <diagonal/>
    </border>
    <border>
      <left/>
      <right style="thick">
        <color rgb="FF3E1151"/>
      </right>
      <top/>
      <bottom/>
      <diagonal/>
    </border>
    <border>
      <left style="thick">
        <color rgb="FF3E1151"/>
      </left>
      <right style="thick">
        <color rgb="FF3E1151"/>
      </right>
      <top style="thick">
        <color rgb="FF3E1151"/>
      </top>
      <bottom/>
      <diagonal/>
    </border>
    <border>
      <left/>
      <right style="thick">
        <color rgb="FFA03058"/>
      </right>
      <top/>
      <bottom/>
      <diagonal/>
    </border>
    <border>
      <left style="thick">
        <color rgb="FF009DA9"/>
      </left>
      <right style="thick">
        <color rgb="FF009DA9"/>
      </right>
      <top/>
      <bottom/>
      <diagonal/>
    </border>
    <border>
      <left style="medium">
        <color rgb="FF009DA9"/>
      </left>
      <right style="medium">
        <color rgb="FF009DA9"/>
      </right>
      <top/>
      <bottom/>
      <diagonal/>
    </border>
    <border>
      <left style="medium">
        <color rgb="FF009DA9"/>
      </left>
      <right style="thick">
        <color rgb="FF009DA9"/>
      </right>
      <top/>
      <bottom/>
      <diagonal/>
    </border>
    <border>
      <left style="thick">
        <color rgb="FF3E1151"/>
      </left>
      <right style="thick">
        <color rgb="FF3E1151"/>
      </right>
      <top/>
      <bottom style="medium">
        <color rgb="FF000000"/>
      </bottom>
      <diagonal/>
    </border>
    <border>
      <left/>
      <right/>
      <top/>
      <bottom style="thick">
        <color rgb="FFFFC000"/>
      </bottom>
      <diagonal/>
    </border>
    <border>
      <left style="medium">
        <color rgb="FF009DA9"/>
      </left>
      <right style="thick">
        <color rgb="FF009DA9"/>
      </right>
      <top/>
      <bottom style="thick">
        <color rgb="FF009DA9"/>
      </bottom>
      <diagonal/>
    </border>
    <border>
      <left style="thick">
        <color rgb="FFFFC000"/>
      </left>
      <right/>
      <top style="thick">
        <color rgb="FFFFC000"/>
      </top>
      <bottom/>
      <diagonal/>
    </border>
    <border>
      <left/>
      <right style="thick">
        <color rgb="FFFFC000"/>
      </right>
      <top style="thick">
        <color rgb="FFFFC000"/>
      </top>
      <bottom/>
      <diagonal/>
    </border>
    <border>
      <left style="thick">
        <color rgb="FF009DA9"/>
      </left>
      <right style="hair">
        <color rgb="FFA03058"/>
      </right>
      <top style="thick">
        <color rgb="FF009DA9"/>
      </top>
      <bottom/>
      <diagonal/>
    </border>
    <border>
      <left style="hair">
        <color rgb="FFA03058"/>
      </left>
      <right style="hair">
        <color rgb="FFA03058"/>
      </right>
      <top style="thick">
        <color rgb="FF009DA9"/>
      </top>
      <bottom/>
      <diagonal/>
    </border>
    <border>
      <left style="dotted">
        <color rgb="FF009DA9"/>
      </left>
      <right style="dotted">
        <color rgb="FF009DA9"/>
      </right>
      <top style="thick">
        <color rgb="FF009DA9"/>
      </top>
      <bottom style="dotted">
        <color rgb="FFFFC000"/>
      </bottom>
      <diagonal/>
    </border>
    <border>
      <left style="dotted">
        <color rgb="FF009DA9"/>
      </left>
      <right style="thick">
        <color rgb="FF009DA9"/>
      </right>
      <top/>
      <bottom style="dotted">
        <color rgb="FFFFC000"/>
      </bottom>
      <diagonal/>
    </border>
    <border>
      <left/>
      <right style="thick">
        <color rgb="FF3B5673"/>
      </right>
      <top/>
      <bottom/>
      <diagonal/>
    </border>
    <border>
      <left style="thick">
        <color rgb="FF3B5673"/>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ck">
        <color rgb="FFFFC000"/>
      </left>
      <right/>
      <top/>
      <bottom/>
      <diagonal/>
    </border>
    <border>
      <left/>
      <right style="thick">
        <color rgb="FFFFC000"/>
      </right>
      <top/>
      <bottom/>
      <diagonal/>
    </border>
    <border>
      <left style="thick">
        <color rgb="FF009DA9"/>
      </left>
      <right style="hair">
        <color rgb="FFA03058"/>
      </right>
      <top/>
      <bottom/>
      <diagonal/>
    </border>
    <border>
      <left style="hair">
        <color rgb="FFA03058"/>
      </left>
      <right style="hair">
        <color rgb="FFA03058"/>
      </right>
      <top/>
      <bottom/>
      <diagonal/>
    </border>
    <border>
      <left style="dotted">
        <color rgb="FF009DA9"/>
      </left>
      <right style="dotted">
        <color rgb="FF009DA9"/>
      </right>
      <top style="dotted">
        <color rgb="FFFFC000"/>
      </top>
      <bottom/>
      <diagonal/>
    </border>
    <border>
      <left/>
      <right style="thick">
        <color rgb="FF009DA9"/>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ck">
        <color rgb="FF009DA9"/>
      </left>
      <right style="hair">
        <color rgb="FFA03058"/>
      </right>
      <top/>
      <bottom style="thick">
        <color rgb="FF009DA9"/>
      </bottom>
      <diagonal/>
    </border>
    <border>
      <left style="dotted">
        <color rgb="FF009DA9"/>
      </left>
      <right style="dotted">
        <color rgb="FF009DA9"/>
      </right>
      <top/>
      <bottom style="thick">
        <color rgb="FF009DA9"/>
      </bottom>
      <diagonal/>
    </border>
    <border>
      <left style="dotted">
        <color rgb="FF009DA9"/>
      </left>
      <right style="dotted">
        <color rgb="FF009DA9"/>
      </right>
      <top style="dotted">
        <color rgb="FFFFC000"/>
      </top>
      <bottom style="thick">
        <color rgb="FF009DA9"/>
      </bottom>
      <diagonal/>
    </border>
    <border>
      <left style="dotted">
        <color rgb="FF009DA9"/>
      </left>
      <right style="thick">
        <color rgb="FF009DA9"/>
      </right>
      <top style="dotted">
        <color rgb="FFFFC000"/>
      </top>
      <bottom style="thick">
        <color rgb="FF009DA9"/>
      </bottom>
      <diagonal/>
    </border>
    <border>
      <left style="dotted">
        <color rgb="FF009DA9"/>
      </left>
      <right style="dotted">
        <color rgb="FF009DA9"/>
      </right>
      <top style="thick">
        <color rgb="FF009DA9"/>
      </top>
      <bottom/>
      <diagonal/>
    </border>
    <border>
      <left style="dotted">
        <color rgb="FF009DA9"/>
      </left>
      <right style="thick">
        <color rgb="FF009DA9"/>
      </right>
      <top style="thick">
        <color rgb="FF009DA9"/>
      </top>
      <bottom style="dotted">
        <color rgb="FFFFC000"/>
      </bottom>
      <diagonal/>
    </border>
    <border>
      <left style="dotted">
        <color rgb="FF009DA9"/>
      </left>
      <right style="dotted">
        <color rgb="FF009DA9"/>
      </right>
      <top style="dotted">
        <color rgb="FFFFC000"/>
      </top>
      <bottom/>
      <diagonal/>
    </border>
    <border>
      <left/>
      <right style="thick">
        <color rgb="FF009DA9"/>
      </right>
      <top/>
      <bottom/>
      <diagonal/>
    </border>
    <border>
      <left style="thick">
        <color rgb="FFFFC000"/>
      </left>
      <right/>
      <top/>
      <bottom style="thick">
        <color rgb="FFFFC000"/>
      </bottom>
      <diagonal/>
    </border>
    <border>
      <left/>
      <right style="thick">
        <color rgb="FFFFC000"/>
      </right>
      <top/>
      <bottom style="thick">
        <color rgb="FFFFC000"/>
      </bottom>
      <diagonal/>
    </border>
    <border>
      <left style="hair">
        <color rgb="FFA03058"/>
      </left>
      <right style="dotted">
        <color rgb="FF009DA9"/>
      </right>
      <top style="thick">
        <color rgb="FF009DA9"/>
      </top>
      <bottom/>
      <diagonal/>
    </border>
    <border>
      <left style="hair">
        <color rgb="FFA03058"/>
      </left>
      <right style="dotted">
        <color rgb="FF009DA9"/>
      </right>
      <top/>
      <bottom/>
      <diagonal/>
    </border>
    <border>
      <left style="hair">
        <color rgb="FFA03058"/>
      </left>
      <right style="hair">
        <color rgb="FFA03058"/>
      </right>
      <top/>
      <bottom style="thick">
        <color rgb="FF009DA9"/>
      </bottom>
      <diagonal/>
    </border>
    <border>
      <left style="hair">
        <color rgb="FFA03058"/>
      </left>
      <right style="dotted">
        <color rgb="FF009DA9"/>
      </right>
      <top/>
      <bottom style="thick">
        <color rgb="FF009DA9"/>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5">
    <xf numFmtId="0" fontId="0" fillId="0" borderId="0" xfId="0"/>
    <xf numFmtId="0" fontId="4" fillId="0" borderId="0" xfId="0" applyFont="1"/>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0" borderId="6" xfId="0" applyFont="1" applyBorder="1"/>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7" fillId="0" borderId="0" xfId="0" applyFont="1"/>
    <xf numFmtId="0" fontId="8" fillId="0" borderId="0" xfId="0" applyFont="1"/>
    <xf numFmtId="0" fontId="8" fillId="0" borderId="12" xfId="0" applyFont="1" applyBorder="1"/>
    <xf numFmtId="0" fontId="8" fillId="0" borderId="14" xfId="0" applyFont="1" applyBorder="1"/>
    <xf numFmtId="0" fontId="11" fillId="0" borderId="0" xfId="0" applyFont="1" applyAlignment="1">
      <alignment horizontal="center" vertical="center"/>
    </xf>
    <xf numFmtId="0" fontId="10" fillId="0" borderId="19" xfId="0" applyFont="1" applyBorder="1" applyAlignment="1">
      <alignment horizontal="center" vertical="center" wrapText="1"/>
    </xf>
    <xf numFmtId="0" fontId="6" fillId="0" borderId="0" xfId="0" applyFont="1" applyAlignment="1">
      <alignment horizontal="left" vertical="top" wrapText="1"/>
    </xf>
    <xf numFmtId="0" fontId="13" fillId="0" borderId="0" xfId="0" applyFont="1" applyAlignment="1">
      <alignment horizontal="center" vertical="center" wrapText="1"/>
    </xf>
    <xf numFmtId="0" fontId="15" fillId="0" borderId="25" xfId="0" applyFont="1" applyBorder="1" applyAlignment="1">
      <alignment horizontal="left" vertical="center" wrapText="1"/>
    </xf>
    <xf numFmtId="164" fontId="15" fillId="0" borderId="26" xfId="0" applyNumberFormat="1" applyFont="1" applyBorder="1" applyAlignment="1">
      <alignment wrapText="1"/>
    </xf>
    <xf numFmtId="0" fontId="8" fillId="0" borderId="27" xfId="0" applyFont="1" applyBorder="1"/>
    <xf numFmtId="0" fontId="16" fillId="5" borderId="28" xfId="0" applyFont="1" applyFill="1" applyBorder="1" applyAlignment="1">
      <alignment horizontal="left" vertical="center" wrapText="1"/>
    </xf>
    <xf numFmtId="0" fontId="16" fillId="5" borderId="29" xfId="0" applyFont="1" applyFill="1" applyBorder="1" applyAlignment="1">
      <alignment horizontal="left" vertical="center" wrapText="1"/>
    </xf>
    <xf numFmtId="0" fontId="17" fillId="6" borderId="34" xfId="0" applyFont="1" applyFill="1" applyBorder="1" applyAlignment="1">
      <alignment horizontal="left" vertical="center" wrapText="1"/>
    </xf>
    <xf numFmtId="164" fontId="17" fillId="6" borderId="35" xfId="0" applyNumberFormat="1" applyFont="1" applyFill="1" applyBorder="1" applyAlignment="1">
      <alignment wrapText="1"/>
    </xf>
    <xf numFmtId="0" fontId="8" fillId="0" borderId="36" xfId="0" applyFont="1" applyBorder="1"/>
    <xf numFmtId="0" fontId="18" fillId="7" borderId="37" xfId="0" applyFont="1" applyFill="1" applyBorder="1"/>
    <xf numFmtId="2" fontId="18" fillId="7" borderId="37" xfId="0" applyNumberFormat="1" applyFont="1" applyFill="1" applyBorder="1" applyAlignment="1">
      <alignment horizontal="center"/>
    </xf>
    <xf numFmtId="2" fontId="19" fillId="0" borderId="0" xfId="0" applyNumberFormat="1" applyFont="1" applyAlignment="1">
      <alignment horizontal="center" vertical="center" wrapText="1"/>
    </xf>
    <xf numFmtId="0" fontId="17" fillId="0" borderId="39" xfId="0" applyFont="1" applyBorder="1"/>
    <xf numFmtId="0" fontId="17" fillId="0" borderId="40" xfId="0" applyFont="1" applyBorder="1" applyAlignment="1">
      <alignment horizontal="left" vertical="center" wrapText="1"/>
    </xf>
    <xf numFmtId="164" fontId="17" fillId="0" borderId="41" xfId="0" applyNumberFormat="1" applyFont="1" applyBorder="1" applyAlignment="1">
      <alignment wrapText="1"/>
    </xf>
    <xf numFmtId="0" fontId="18" fillId="0" borderId="37" xfId="0" applyFont="1" applyBorder="1"/>
    <xf numFmtId="2" fontId="18" fillId="0" borderId="37" xfId="0" applyNumberFormat="1" applyFont="1" applyBorder="1" applyAlignment="1">
      <alignment horizontal="center"/>
    </xf>
    <xf numFmtId="0" fontId="17" fillId="6" borderId="42" xfId="0" applyFont="1" applyFill="1" applyBorder="1"/>
    <xf numFmtId="0" fontId="17" fillId="6" borderId="42" xfId="0" applyFont="1" applyFill="1" applyBorder="1" applyAlignment="1">
      <alignment horizontal="left" vertical="center" wrapText="1"/>
    </xf>
    <xf numFmtId="164" fontId="17" fillId="6" borderId="43" xfId="0" applyNumberFormat="1" applyFont="1" applyFill="1" applyBorder="1" applyAlignment="1">
      <alignment wrapText="1"/>
    </xf>
    <xf numFmtId="0" fontId="17" fillId="0" borderId="44" xfId="0" applyFont="1" applyBorder="1"/>
    <xf numFmtId="0" fontId="17" fillId="0" borderId="44" xfId="0" applyFont="1" applyBorder="1" applyAlignment="1">
      <alignment horizontal="left" vertical="center" wrapText="1"/>
    </xf>
    <xf numFmtId="164" fontId="17" fillId="0" borderId="45" xfId="0" applyNumberFormat="1" applyFont="1" applyBorder="1" applyAlignment="1">
      <alignment wrapText="1"/>
    </xf>
    <xf numFmtId="0" fontId="17" fillId="6" borderId="40" xfId="0" applyFont="1" applyFill="1" applyBorder="1"/>
    <xf numFmtId="0" fontId="17" fillId="6" borderId="40" xfId="0" applyFont="1" applyFill="1" applyBorder="1" applyAlignment="1">
      <alignment horizontal="left" vertical="center" wrapText="1"/>
    </xf>
    <xf numFmtId="164" fontId="17" fillId="6" borderId="41" xfId="0" applyNumberFormat="1" applyFont="1" applyFill="1" applyBorder="1" applyAlignment="1">
      <alignment wrapText="1"/>
    </xf>
    <xf numFmtId="0" fontId="17" fillId="0" borderId="25" xfId="0" applyFont="1" applyBorder="1" applyAlignment="1">
      <alignment horizontal="left" vertical="center" wrapText="1"/>
    </xf>
    <xf numFmtId="164" fontId="17" fillId="0" borderId="26" xfId="0" applyNumberFormat="1" applyFont="1" applyBorder="1" applyAlignment="1">
      <alignment wrapText="1"/>
    </xf>
    <xf numFmtId="0" fontId="8" fillId="0" borderId="0" xfId="0" applyFont="1" applyAlignment="1">
      <alignment vertical="top" wrapText="1"/>
    </xf>
    <xf numFmtId="0" fontId="8" fillId="2" borderId="52" xfId="0" applyFont="1" applyFill="1" applyBorder="1"/>
    <xf numFmtId="0" fontId="18" fillId="0" borderId="0" xfId="0" applyFont="1"/>
    <xf numFmtId="2" fontId="8" fillId="6" borderId="37" xfId="0" applyNumberFormat="1" applyFont="1" applyFill="1" applyBorder="1"/>
    <xf numFmtId="0" fontId="23" fillId="0" borderId="0" xfId="0" applyFont="1"/>
    <xf numFmtId="2" fontId="8" fillId="0" borderId="37" xfId="0" applyNumberFormat="1" applyFont="1" applyBorder="1"/>
    <xf numFmtId="2" fontId="8" fillId="0" borderId="0" xfId="0" applyNumberFormat="1" applyFont="1"/>
    <xf numFmtId="0" fontId="14" fillId="0" borderId="23" xfId="0" applyFont="1" applyBorder="1" applyAlignment="1">
      <alignment horizontal="center" vertical="center"/>
    </xf>
    <xf numFmtId="0" fontId="3" fillId="0" borderId="32" xfId="0" applyFont="1" applyBorder="1"/>
    <xf numFmtId="0" fontId="3" fillId="0" borderId="38" xfId="0" applyFont="1" applyBorder="1"/>
    <xf numFmtId="0" fontId="8" fillId="0" borderId="0" xfId="0" applyFont="1" applyAlignment="1">
      <alignment horizontal="center" wrapText="1"/>
    </xf>
    <xf numFmtId="0" fontId="0" fillId="0" borderId="0" xfId="0"/>
    <xf numFmtId="0" fontId="17" fillId="0" borderId="24" xfId="0" applyFont="1" applyBorder="1" applyAlignment="1">
      <alignment horizontal="center" vertical="center" wrapText="1"/>
    </xf>
    <xf numFmtId="0" fontId="3" fillId="0" borderId="33" xfId="0" applyFont="1" applyBorder="1"/>
    <xf numFmtId="0" fontId="3" fillId="0" borderId="50" xfId="0" applyFont="1" applyBorder="1"/>
    <xf numFmtId="0" fontId="8" fillId="0" borderId="0" xfId="0" applyFont="1" applyAlignment="1">
      <alignment horizontal="center" vertical="top" wrapText="1"/>
    </xf>
    <xf numFmtId="0" fontId="17" fillId="0" borderId="48" xfId="0" applyFont="1" applyBorder="1" applyAlignment="1">
      <alignment horizontal="center" vertical="center" wrapText="1"/>
    </xf>
    <xf numFmtId="0" fontId="3" fillId="0" borderId="49" xfId="0" applyFont="1" applyBorder="1"/>
    <xf numFmtId="0" fontId="3" fillId="0" borderId="51" xfId="0" applyFont="1" applyBorder="1"/>
    <xf numFmtId="0" fontId="6" fillId="0" borderId="11" xfId="0" applyFont="1" applyBorder="1" applyAlignment="1">
      <alignment horizontal="center" vertical="top" wrapText="1"/>
    </xf>
    <xf numFmtId="0" fontId="3" fillId="0" borderId="17" xfId="0" applyFont="1" applyBorder="1"/>
    <xf numFmtId="0" fontId="3" fillId="0" borderId="20" xfId="0" applyFont="1" applyBorder="1"/>
    <xf numFmtId="0" fontId="9" fillId="0" borderId="13" xfId="0" applyFont="1" applyBorder="1" applyAlignment="1">
      <alignment horizontal="center" vertical="top" wrapText="1"/>
    </xf>
    <xf numFmtId="0" fontId="3" fillId="0" borderId="18" xfId="0" applyFont="1" applyBorder="1"/>
    <xf numFmtId="0" fontId="1" fillId="0" borderId="0" xfId="0" applyFont="1" applyAlignment="1">
      <alignment horizontal="left" vertical="center"/>
    </xf>
    <xf numFmtId="0" fontId="2" fillId="2" borderId="1" xfId="0" applyFont="1" applyFill="1" applyBorder="1" applyAlignment="1">
      <alignment horizontal="center" vertical="center"/>
    </xf>
    <xf numFmtId="0" fontId="3" fillId="0" borderId="2" xfId="0" applyFont="1" applyBorder="1"/>
    <xf numFmtId="0" fontId="6" fillId="0" borderId="9" xfId="0" applyFont="1" applyBorder="1" applyAlignment="1">
      <alignment horizontal="center" vertical="top" wrapText="1"/>
    </xf>
    <xf numFmtId="0" fontId="3" fillId="0" borderId="15" xfId="0" applyFont="1" applyBorder="1"/>
    <xf numFmtId="0" fontId="6" fillId="0" borderId="10" xfId="0" applyFont="1" applyBorder="1" applyAlignment="1">
      <alignment horizontal="center" vertical="top" wrapText="1"/>
    </xf>
    <xf numFmtId="0" fontId="3" fillId="0" borderId="16" xfId="0" applyFont="1" applyBorder="1"/>
    <xf numFmtId="0" fontId="9" fillId="0" borderId="13" xfId="0" applyFont="1" applyBorder="1" applyAlignment="1">
      <alignment horizontal="left" vertical="top" wrapText="1"/>
    </xf>
    <xf numFmtId="0" fontId="12" fillId="0" borderId="0" xfId="0" applyFont="1" applyAlignment="1">
      <alignment horizontal="center" wrapText="1"/>
    </xf>
    <xf numFmtId="0" fontId="6" fillId="0" borderId="1" xfId="0" applyFont="1" applyBorder="1" applyAlignment="1">
      <alignment horizontal="center" vertical="top" wrapText="1"/>
    </xf>
    <xf numFmtId="0" fontId="10" fillId="0" borderId="1" xfId="0" applyFont="1" applyBorder="1" applyAlignment="1">
      <alignment horizontal="center" vertical="center" wrapText="1"/>
    </xf>
    <xf numFmtId="0" fontId="13" fillId="0" borderId="21" xfId="0" applyFont="1" applyBorder="1" applyAlignment="1">
      <alignment horizontal="center" vertical="center" wrapText="1"/>
    </xf>
    <xf numFmtId="0" fontId="3" fillId="0" borderId="22" xfId="0" applyFont="1" applyBorder="1"/>
    <xf numFmtId="0" fontId="3" fillId="0" borderId="30" xfId="0" applyFont="1" applyBorder="1"/>
    <xf numFmtId="0" fontId="3" fillId="0" borderId="31" xfId="0" applyFont="1" applyBorder="1"/>
    <xf numFmtId="0" fontId="28" fillId="0" borderId="24" xfId="0" applyFont="1" applyBorder="1" applyAlignment="1">
      <alignment horizontal="center" vertical="center" wrapText="1"/>
    </xf>
    <xf numFmtId="0" fontId="15" fillId="0" borderId="24" xfId="0" applyFont="1" applyBorder="1" applyAlignment="1">
      <alignment horizontal="center" vertical="center" wrapText="1"/>
    </xf>
    <xf numFmtId="2" fontId="19" fillId="0" borderId="30" xfId="0" applyNumberFormat="1" applyFont="1" applyBorder="1" applyAlignment="1">
      <alignment horizontal="center" vertical="center" wrapText="1"/>
    </xf>
    <xf numFmtId="0" fontId="3" fillId="0" borderId="46" xfId="0" applyFont="1" applyBorder="1"/>
    <xf numFmtId="0" fontId="3" fillId="0" borderId="47" xfId="0" applyFont="1" applyBorder="1"/>
    <xf numFmtId="0" fontId="14" fillId="0" borderId="32" xfId="0" applyFont="1"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top" wrapText="1"/>
    </xf>
    <xf numFmtId="0" fontId="18" fillId="0" borderId="0" xfId="0" applyFont="1" applyAlignment="1">
      <alignment horizontal="center"/>
    </xf>
    <xf numFmtId="0" fontId="8" fillId="0" borderId="53" xfId="0" applyFont="1" applyBorder="1" applyAlignment="1">
      <alignment horizontal="center" vertical="center"/>
    </xf>
    <xf numFmtId="0" fontId="3" fillId="0" borderId="54" xfId="0" applyFont="1" applyBorder="1"/>
    <xf numFmtId="0" fontId="3" fillId="0" borderId="5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190500</xdr:colOff>
      <xdr:row>23</xdr:row>
      <xdr:rowOff>171450</xdr:rowOff>
    </xdr:from>
    <xdr:ext cx="2409825" cy="9810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4145850" y="3294225"/>
          <a:ext cx="2400300" cy="971550"/>
        </a:xfrm>
        <a:prstGeom prst="rect">
          <a:avLst/>
        </a:prstGeom>
        <a:solidFill>
          <a:schemeClr val="lt1"/>
        </a:solid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Contact VAWA MEI for more help:</a:t>
          </a:r>
          <a:endParaRPr sz="1400"/>
        </a:p>
        <a:p>
          <a:pPr marL="0" marR="0" lvl="0" indent="0" algn="ctr" rtl="0">
            <a:lnSpc>
              <a:spcPct val="100000"/>
            </a:lnSpc>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1-800-922-8292 or vawamei@maine.edu</a:t>
          </a:r>
          <a:endParaRPr sz="1400"/>
        </a:p>
        <a:p>
          <a:pPr marL="0" marR="0" lvl="0" indent="0" algn="ctr" rtl="0">
            <a:lnSpc>
              <a:spcPct val="100000"/>
            </a:lnSpc>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www.vawamei.org</a:t>
          </a:r>
          <a:endParaRPr sz="1200" b="1">
            <a:solidFill>
              <a:schemeClr val="dk1"/>
            </a:solidFill>
          </a:endParaRPr>
        </a:p>
      </xdr:txBody>
    </xdr:sp>
    <xdr:clientData fLocksWithSheet="0"/>
  </xdr:oneCellAnchor>
  <xdr:oneCellAnchor>
    <xdr:from>
      <xdr:col>0</xdr:col>
      <xdr:colOff>95250</xdr:colOff>
      <xdr:row>20</xdr:row>
      <xdr:rowOff>6055</xdr:rowOff>
    </xdr:from>
    <xdr:ext cx="2667000" cy="573911"/>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5250" y="6017388"/>
          <a:ext cx="2667000" cy="57391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476250</xdr:colOff>
          <xdr:row>1</xdr:row>
          <xdr:rowOff>76200</xdr:rowOff>
        </xdr:from>
        <xdr:to>
          <xdr:col>14</xdr:col>
          <xdr:colOff>857250</xdr:colOff>
          <xdr:row>34</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TE_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E Calculator"/>
      <sheetName val="FAQs - Staff FTEs"/>
      <sheetName val="lookup"/>
    </sheetNames>
    <sheetDataSet>
      <sheetData sheetId="0"/>
      <sheetData sheetId="1" refreshError="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showGridLines="0" tabSelected="1" zoomScale="90" zoomScaleNormal="90" workbookViewId="0">
      <pane ySplit="5" topLeftCell="A6" activePane="bottomLeft" state="frozen"/>
      <selection pane="bottomLeft" activeCell="G6" sqref="G6:G8"/>
    </sheetView>
  </sheetViews>
  <sheetFormatPr defaultColWidth="12.5703125" defaultRowHeight="15" customHeight="1"/>
  <cols>
    <col min="1" max="1" width="2.140625" customWidth="1"/>
    <col min="2" max="2" width="19.7109375" customWidth="1"/>
    <col min="3" max="3" width="18.85546875" customWidth="1"/>
    <col min="4" max="4" width="3.85546875" customWidth="1"/>
    <col min="5" max="5" width="5.7109375" customWidth="1"/>
    <col min="6" max="6" width="22.85546875" customWidth="1"/>
    <col min="7" max="7" width="27.42578125" customWidth="1"/>
    <col min="8" max="8" width="35" customWidth="1"/>
    <col min="9" max="9" width="30.5703125" customWidth="1"/>
    <col min="10" max="10" width="23.85546875" customWidth="1"/>
    <col min="11" max="11" width="2.85546875" customWidth="1"/>
    <col min="12" max="12" width="40.7109375" customWidth="1"/>
    <col min="13" max="13" width="27.140625" customWidth="1"/>
    <col min="14" max="26" width="8.5703125" customWidth="1"/>
  </cols>
  <sheetData>
    <row r="1" spans="1:14" ht="30" customHeight="1">
      <c r="B1" s="67" t="s">
        <v>0</v>
      </c>
      <c r="C1" s="54"/>
      <c r="D1" s="54"/>
      <c r="E1" s="54"/>
      <c r="F1" s="54"/>
      <c r="G1" s="54"/>
      <c r="H1" s="54"/>
      <c r="I1" s="54"/>
      <c r="J1" s="54"/>
      <c r="K1" s="54"/>
      <c r="L1" s="54"/>
      <c r="M1" s="54"/>
      <c r="N1" s="54"/>
    </row>
    <row r="2" spans="1:14" ht="18.75">
      <c r="B2" s="68" t="s">
        <v>1</v>
      </c>
      <c r="C2" s="69"/>
      <c r="D2" s="1"/>
      <c r="E2" s="1"/>
      <c r="F2" s="2" t="s">
        <v>2</v>
      </c>
      <c r="G2" s="3" t="s">
        <v>3</v>
      </c>
      <c r="H2" s="3" t="s">
        <v>4</v>
      </c>
      <c r="I2" s="3" t="s">
        <v>5</v>
      </c>
      <c r="J2" s="4" t="s">
        <v>6</v>
      </c>
      <c r="K2" s="5"/>
      <c r="L2" s="6" t="s">
        <v>7</v>
      </c>
      <c r="M2" s="7" t="s">
        <v>8</v>
      </c>
    </row>
    <row r="3" spans="1:14" ht="78.75" customHeight="1">
      <c r="B3" s="76" t="s">
        <v>9</v>
      </c>
      <c r="C3" s="69"/>
      <c r="D3" s="8"/>
      <c r="E3" s="9"/>
      <c r="F3" s="70" t="s">
        <v>10</v>
      </c>
      <c r="G3" s="70" t="s">
        <v>11</v>
      </c>
      <c r="H3" s="70" t="s">
        <v>12</v>
      </c>
      <c r="I3" s="72" t="s">
        <v>13</v>
      </c>
      <c r="J3" s="62" t="s">
        <v>14</v>
      </c>
      <c r="K3" s="10"/>
      <c r="L3" s="65" t="s">
        <v>15</v>
      </c>
      <c r="M3" s="74" t="s">
        <v>16</v>
      </c>
    </row>
    <row r="4" spans="1:14" ht="69" customHeight="1">
      <c r="A4" s="11"/>
      <c r="B4" s="77">
        <v>40</v>
      </c>
      <c r="C4" s="69"/>
      <c r="D4" s="12"/>
      <c r="E4" s="75" t="s">
        <v>17</v>
      </c>
      <c r="F4" s="71"/>
      <c r="G4" s="71"/>
      <c r="H4" s="71"/>
      <c r="I4" s="73"/>
      <c r="J4" s="63"/>
      <c r="L4" s="66"/>
      <c r="M4" s="66"/>
    </row>
    <row r="5" spans="1:14" ht="16.5" customHeight="1">
      <c r="B5" s="13"/>
      <c r="C5" s="12"/>
      <c r="D5" s="12"/>
      <c r="E5" s="54"/>
      <c r="F5" s="71"/>
      <c r="G5" s="71"/>
      <c r="H5" s="71"/>
      <c r="I5" s="73"/>
      <c r="J5" s="64"/>
      <c r="L5" s="14"/>
      <c r="M5" s="14"/>
    </row>
    <row r="6" spans="1:14" ht="23.25" customHeight="1">
      <c r="B6" s="78" t="s">
        <v>18</v>
      </c>
      <c r="C6" s="79"/>
      <c r="D6" s="15"/>
      <c r="E6" s="50">
        <v>1</v>
      </c>
      <c r="F6" s="82"/>
      <c r="G6" s="83"/>
      <c r="H6" s="16"/>
      <c r="I6" s="16"/>
      <c r="J6" s="17"/>
      <c r="K6" s="18"/>
      <c r="L6" s="19" t="s">
        <v>19</v>
      </c>
      <c r="M6" s="20" t="s">
        <v>20</v>
      </c>
    </row>
    <row r="7" spans="1:14" ht="21" customHeight="1">
      <c r="B7" s="80"/>
      <c r="C7" s="81"/>
      <c r="D7" s="15"/>
      <c r="E7" s="51"/>
      <c r="F7" s="56"/>
      <c r="G7" s="56"/>
      <c r="H7" s="21"/>
      <c r="I7" s="21"/>
      <c r="J7" s="22"/>
      <c r="K7" s="23"/>
      <c r="L7" s="24" t="s">
        <v>21</v>
      </c>
      <c r="M7" s="25">
        <f>SUMIFS(Lookup!$C$2:$C$46, $H$6:$H$50,"*Abuser Intervention Program Staff*")</f>
        <v>0</v>
      </c>
    </row>
    <row r="8" spans="1:14" ht="16.5" customHeight="1">
      <c r="B8" s="84" t="s">
        <v>22</v>
      </c>
      <c r="C8" s="81"/>
      <c r="D8" s="26"/>
      <c r="E8" s="52"/>
      <c r="F8" s="56"/>
      <c r="G8" s="56"/>
      <c r="H8" s="27"/>
      <c r="I8" s="28"/>
      <c r="J8" s="29"/>
      <c r="K8" s="23"/>
      <c r="L8" s="30" t="s">
        <v>23</v>
      </c>
      <c r="M8" s="31">
        <f>SUMIFS(Lookup!$C$2:$C$46, $H$6:$H$50,"*Administrator*")</f>
        <v>0</v>
      </c>
    </row>
    <row r="9" spans="1:14" ht="15.75">
      <c r="B9" s="80"/>
      <c r="C9" s="81"/>
      <c r="D9" s="26"/>
      <c r="E9" s="87">
        <v>2</v>
      </c>
      <c r="F9" s="55"/>
      <c r="G9" s="55"/>
      <c r="H9" s="32"/>
      <c r="I9" s="33"/>
      <c r="J9" s="34"/>
      <c r="K9" s="23"/>
      <c r="L9" s="24" t="s">
        <v>24</v>
      </c>
      <c r="M9" s="25">
        <f>SUMIFS(Lookup!$C$2:$C$46, $H$6:$H$50,"*Attorney*")</f>
        <v>0</v>
      </c>
    </row>
    <row r="10" spans="1:14" ht="18.75" customHeight="1">
      <c r="B10" s="80"/>
      <c r="C10" s="81"/>
      <c r="D10" s="26"/>
      <c r="E10" s="51"/>
      <c r="F10" s="56"/>
      <c r="G10" s="56"/>
      <c r="H10" s="35"/>
      <c r="I10" s="36"/>
      <c r="J10" s="37"/>
      <c r="L10" s="30" t="s">
        <v>25</v>
      </c>
      <c r="M10" s="31">
        <f>SUMIFS(Lookup!$C$2:$C$46, $H$6:$H$50,"*Campus police*")</f>
        <v>0</v>
      </c>
    </row>
    <row r="11" spans="1:14" ht="15.75">
      <c r="B11" s="80"/>
      <c r="C11" s="81"/>
      <c r="D11" s="26"/>
      <c r="E11" s="52"/>
      <c r="F11" s="56"/>
      <c r="G11" s="56"/>
      <c r="H11" s="38"/>
      <c r="I11" s="39"/>
      <c r="J11" s="40"/>
      <c r="K11" s="23"/>
      <c r="L11" s="24" t="s">
        <v>26</v>
      </c>
      <c r="M11" s="25">
        <f>SUMIFS(Lookup!$C$2:$C$46, $H$6:$H$50,"*Case manager*")</f>
        <v>0</v>
      </c>
    </row>
    <row r="12" spans="1:14" ht="15.75">
      <c r="B12" s="80"/>
      <c r="C12" s="81"/>
      <c r="D12" s="26"/>
      <c r="E12" s="50">
        <v>3</v>
      </c>
      <c r="F12" s="55"/>
      <c r="G12" s="55"/>
      <c r="H12" s="41"/>
      <c r="I12" s="41"/>
      <c r="J12" s="42"/>
      <c r="L12" s="30" t="s">
        <v>27</v>
      </c>
      <c r="M12" s="31">
        <f>SUMIFS(Lookup!$C$2:$C$46, $H$6:$H$50,"*Child advocate*")</f>
        <v>0</v>
      </c>
    </row>
    <row r="13" spans="1:14" ht="18" customHeight="1">
      <c r="B13" s="80"/>
      <c r="C13" s="81"/>
      <c r="D13" s="26"/>
      <c r="E13" s="51"/>
      <c r="F13" s="56"/>
      <c r="G13" s="56"/>
      <c r="H13" s="21"/>
      <c r="I13" s="21"/>
      <c r="J13" s="22"/>
      <c r="K13" s="23"/>
      <c r="L13" s="24" t="s">
        <v>28</v>
      </c>
      <c r="M13" s="25">
        <f>SUMIFS(Lookup!$C$2:$C$46, $H$6:$H$50,"*Coalition staff*")</f>
        <v>0</v>
      </c>
    </row>
    <row r="14" spans="1:14" ht="15.75">
      <c r="B14" s="80"/>
      <c r="C14" s="81"/>
      <c r="D14" s="26"/>
      <c r="E14" s="51"/>
      <c r="F14" s="56"/>
      <c r="G14" s="56"/>
      <c r="H14" s="27"/>
      <c r="I14" s="28"/>
      <c r="J14" s="29"/>
      <c r="L14" s="30" t="s">
        <v>29</v>
      </c>
      <c r="M14" s="31">
        <f>SUMIFS(Lookup!$C$2:$C$46, $H$6:$H$50,"*Counselor*")</f>
        <v>0</v>
      </c>
    </row>
    <row r="15" spans="1:14" ht="15.75">
      <c r="B15" s="80"/>
      <c r="C15" s="81"/>
      <c r="D15" s="26"/>
      <c r="E15" s="50">
        <v>4</v>
      </c>
      <c r="F15" s="55"/>
      <c r="G15" s="55"/>
      <c r="H15" s="32"/>
      <c r="I15" s="33"/>
      <c r="J15" s="34"/>
      <c r="L15" s="24" t="s">
        <v>30</v>
      </c>
      <c r="M15" s="25">
        <f>SUMIFS(Lookup!$C$2:$C$46, $H$6:$H$50,"*Court personnel*")</f>
        <v>0</v>
      </c>
    </row>
    <row r="16" spans="1:14" ht="15.75" customHeight="1">
      <c r="B16" s="80"/>
      <c r="C16" s="81"/>
      <c r="D16" s="26"/>
      <c r="E16" s="51"/>
      <c r="F16" s="56"/>
      <c r="G16" s="56"/>
      <c r="H16" s="35"/>
      <c r="I16" s="36"/>
      <c r="J16" s="37"/>
      <c r="L16" s="30" t="s">
        <v>31</v>
      </c>
      <c r="M16" s="31">
        <f>SUMIFS(Lookup!$C$2:$C$46, $H$6:$H$50,"*Evaluator*")</f>
        <v>0</v>
      </c>
    </row>
    <row r="17" spans="2:13" ht="15.75">
      <c r="B17" s="85"/>
      <c r="C17" s="86"/>
      <c r="D17" s="26"/>
      <c r="E17" s="51"/>
      <c r="F17" s="56"/>
      <c r="G17" s="56"/>
      <c r="H17" s="38"/>
      <c r="I17" s="39"/>
      <c r="J17" s="40"/>
      <c r="L17" s="24" t="s">
        <v>32</v>
      </c>
      <c r="M17" s="25">
        <f>SUMIFS(Lookup!$C$2:$C$46, $H$6:$H$50,"*Information technology staff*")</f>
        <v>0</v>
      </c>
    </row>
    <row r="18" spans="2:13" ht="17.25" customHeight="1">
      <c r="D18" s="26"/>
      <c r="E18" s="50">
        <v>5</v>
      </c>
      <c r="F18" s="55"/>
      <c r="G18" s="55"/>
      <c r="H18" s="41"/>
      <c r="I18" s="41"/>
      <c r="J18" s="42"/>
      <c r="L18" s="30" t="s">
        <v>33</v>
      </c>
      <c r="M18" s="31">
        <f>SUMIFS(Lookup!$C$2:$C$46, $H$6:$H$50,"*Investigator*")</f>
        <v>0</v>
      </c>
    </row>
    <row r="19" spans="2:13" ht="16.5" customHeight="1">
      <c r="E19" s="51"/>
      <c r="F19" s="56"/>
      <c r="G19" s="56"/>
      <c r="H19" s="21"/>
      <c r="I19" s="21"/>
      <c r="J19" s="22"/>
      <c r="L19" s="24" t="s">
        <v>34</v>
      </c>
      <c r="M19" s="25">
        <f>SUMIFS(Lookup!$C$2:$C$46, $H$6:$H$50,"*Law enforcement officer*")</f>
        <v>0</v>
      </c>
    </row>
    <row r="20" spans="2:13" ht="15.75" customHeight="1">
      <c r="E20" s="51"/>
      <c r="F20" s="56"/>
      <c r="G20" s="56"/>
      <c r="H20" s="27"/>
      <c r="I20" s="28"/>
      <c r="J20" s="29"/>
      <c r="L20" s="30" t="s">
        <v>35</v>
      </c>
      <c r="M20" s="31">
        <f>SUMIFS(Lookup!$C$2:$C$46, $H$6:$H$50,"*Legal advocate*")</f>
        <v>0</v>
      </c>
    </row>
    <row r="21" spans="2:13" ht="15.75" customHeight="1">
      <c r="E21" s="50">
        <v>6</v>
      </c>
      <c r="F21" s="55"/>
      <c r="G21" s="55"/>
      <c r="H21" s="32"/>
      <c r="I21" s="33"/>
      <c r="J21" s="34"/>
      <c r="L21" s="24" t="s">
        <v>36</v>
      </c>
      <c r="M21" s="25">
        <f>SUMIFS(Lookup!$C$2:$C$46, $H$6:$H$50,"*Outreach worker*")</f>
        <v>0</v>
      </c>
    </row>
    <row r="22" spans="2:13" ht="15.75" customHeight="1">
      <c r="B22" s="53"/>
      <c r="C22" s="54"/>
      <c r="E22" s="51"/>
      <c r="F22" s="56"/>
      <c r="G22" s="56"/>
      <c r="H22" s="35"/>
      <c r="I22" s="36"/>
      <c r="J22" s="37"/>
      <c r="L22" s="30" t="s">
        <v>37</v>
      </c>
      <c r="M22" s="31">
        <f>SUMIFS(Lookup!$C$2:$C$46, $H$6:$H$50,"*Paralegal*")</f>
        <v>0</v>
      </c>
    </row>
    <row r="23" spans="2:13" ht="15.75" customHeight="1">
      <c r="B23" s="54"/>
      <c r="C23" s="54"/>
      <c r="E23" s="51"/>
      <c r="F23" s="56"/>
      <c r="G23" s="56"/>
      <c r="H23" s="38"/>
      <c r="I23" s="39"/>
      <c r="J23" s="40"/>
      <c r="L23" s="24" t="s">
        <v>38</v>
      </c>
      <c r="M23" s="25">
        <f>SUMIFS(Lookup!$C$2:$C$46, $H$6:$H$50,"*Probation officer*")</f>
        <v>0</v>
      </c>
    </row>
    <row r="24" spans="2:13" ht="15.75" customHeight="1">
      <c r="B24" s="54"/>
      <c r="C24" s="54"/>
      <c r="E24" s="50">
        <v>7</v>
      </c>
      <c r="F24" s="55"/>
      <c r="G24" s="55"/>
      <c r="H24" s="41"/>
      <c r="I24" s="41"/>
      <c r="J24" s="42"/>
      <c r="L24" s="30" t="s">
        <v>39</v>
      </c>
      <c r="M24" s="31">
        <f>SUMIFS(Lookup!$C$2:$C$46, $H$6:$H$50,"*Program coordinator*")</f>
        <v>0</v>
      </c>
    </row>
    <row r="25" spans="2:13" ht="15.75" customHeight="1">
      <c r="E25" s="51"/>
      <c r="F25" s="56"/>
      <c r="G25" s="56"/>
      <c r="H25" s="21"/>
      <c r="I25" s="21"/>
      <c r="J25" s="22"/>
      <c r="L25" s="24" t="s">
        <v>40</v>
      </c>
      <c r="M25" s="25">
        <f>SUMIFS(Lookup!$C$2:$C$46, $H$6:$H$50,"*Prosecutor*")</f>
        <v>0</v>
      </c>
    </row>
    <row r="26" spans="2:13" ht="15.75" customHeight="1">
      <c r="B26" s="58"/>
      <c r="C26" s="54"/>
      <c r="E26" s="51"/>
      <c r="F26" s="56"/>
      <c r="G26" s="56"/>
      <c r="H26" s="27"/>
      <c r="I26" s="28"/>
      <c r="J26" s="29"/>
      <c r="L26" s="30" t="s">
        <v>41</v>
      </c>
      <c r="M26" s="31">
        <f>SUMIFS(Lookup!$C$2:$C$46, $H$6:$H$50,"*Security*")</f>
        <v>0</v>
      </c>
    </row>
    <row r="27" spans="2:13" ht="16.5" customHeight="1">
      <c r="B27" s="54"/>
      <c r="C27" s="54"/>
      <c r="E27" s="50">
        <v>8</v>
      </c>
      <c r="F27" s="55"/>
      <c r="G27" s="55"/>
      <c r="H27" s="32"/>
      <c r="I27" s="33"/>
      <c r="J27" s="34"/>
      <c r="L27" s="24" t="s">
        <v>42</v>
      </c>
      <c r="M27" s="25">
        <f>SUMIFS(Lookup!$C$2:$C$46, $H$6:$H$50,"*Sexual assault nurse examiner*")</f>
        <v>0</v>
      </c>
    </row>
    <row r="28" spans="2:13" ht="15.75" customHeight="1">
      <c r="B28" s="54"/>
      <c r="C28" s="54"/>
      <c r="E28" s="51"/>
      <c r="F28" s="56"/>
      <c r="G28" s="56"/>
      <c r="H28" s="35"/>
      <c r="I28" s="36"/>
      <c r="J28" s="37"/>
      <c r="L28" s="30" t="s">
        <v>43</v>
      </c>
      <c r="M28" s="31">
        <f>SUMIFS(Lookup!$C$2:$C$46, $H$6:$H$50,"*Supervised visitation*")</f>
        <v>0</v>
      </c>
    </row>
    <row r="29" spans="2:13" ht="15.75" customHeight="1">
      <c r="B29" s="54"/>
      <c r="C29" s="54"/>
      <c r="E29" s="51"/>
      <c r="F29" s="56"/>
      <c r="G29" s="56"/>
      <c r="H29" s="38"/>
      <c r="I29" s="39"/>
      <c r="J29" s="40"/>
      <c r="L29" s="24" t="s">
        <v>44</v>
      </c>
      <c r="M29" s="25">
        <f>SUMIFS(Lookup!$C$2:$C$46, $H$6:$H$50,"*Support staff*")</f>
        <v>0</v>
      </c>
    </row>
    <row r="30" spans="2:13" ht="15.75" customHeight="1">
      <c r="B30" s="54"/>
      <c r="C30" s="54"/>
      <c r="E30" s="50">
        <v>9</v>
      </c>
      <c r="F30" s="55"/>
      <c r="G30" s="55"/>
      <c r="H30" s="41"/>
      <c r="I30" s="41"/>
      <c r="J30" s="42"/>
      <c r="L30" s="30" t="s">
        <v>45</v>
      </c>
      <c r="M30" s="31">
        <f>SUMIFS(Lookup!$C$2:$C$46, $H$6:$H$50,"*Technical assistance provider*")</f>
        <v>0</v>
      </c>
    </row>
    <row r="31" spans="2:13" ht="15.75" customHeight="1">
      <c r="B31" s="54"/>
      <c r="C31" s="54"/>
      <c r="E31" s="51"/>
      <c r="F31" s="56"/>
      <c r="G31" s="56"/>
      <c r="H31" s="21"/>
      <c r="I31" s="21"/>
      <c r="J31" s="22"/>
      <c r="L31" s="24" t="s">
        <v>46</v>
      </c>
      <c r="M31" s="25">
        <f>SUMIFS(Lookup!$C$2:$C$46, $H$6:$H$50,"*Trainer*")</f>
        <v>0</v>
      </c>
    </row>
    <row r="32" spans="2:13" ht="15.75" customHeight="1">
      <c r="B32" s="54"/>
      <c r="C32" s="54"/>
      <c r="E32" s="51"/>
      <c r="F32" s="56"/>
      <c r="G32" s="56"/>
      <c r="H32" s="27"/>
      <c r="I32" s="28"/>
      <c r="J32" s="29"/>
      <c r="L32" s="30" t="s">
        <v>47</v>
      </c>
      <c r="M32" s="31">
        <f>SUMIFS(Lookup!$C$2:$C$46, $H$6:$H$50,"*Translator*")</f>
        <v>0</v>
      </c>
    </row>
    <row r="33" spans="2:13" ht="15.75" customHeight="1">
      <c r="B33" s="54"/>
      <c r="C33" s="54"/>
      <c r="E33" s="50">
        <v>10</v>
      </c>
      <c r="F33" s="55"/>
      <c r="G33" s="55"/>
      <c r="H33" s="32"/>
      <c r="I33" s="33"/>
      <c r="J33" s="34"/>
      <c r="L33" s="24" t="s">
        <v>48</v>
      </c>
      <c r="M33" s="25">
        <f>SUMIFS(Lookup!$C$2:$C$46, $H$6:$H$50,"*Victim advocate (non-governmental)*")</f>
        <v>0</v>
      </c>
    </row>
    <row r="34" spans="2:13" ht="15.75" customHeight="1">
      <c r="B34" s="54"/>
      <c r="C34" s="54"/>
      <c r="E34" s="51"/>
      <c r="F34" s="56"/>
      <c r="G34" s="56"/>
      <c r="H34" s="35"/>
      <c r="I34" s="36"/>
      <c r="J34" s="37"/>
      <c r="L34" s="30" t="s">
        <v>49</v>
      </c>
      <c r="M34" s="31">
        <f>SUMIFS(Lookup!$C$2:$C$46, $H$6:$H$50,"*Victim assistant*")</f>
        <v>0</v>
      </c>
    </row>
    <row r="35" spans="2:13" ht="15.75" customHeight="1">
      <c r="B35" s="54"/>
      <c r="C35" s="54"/>
      <c r="E35" s="51"/>
      <c r="F35" s="56"/>
      <c r="G35" s="56"/>
      <c r="H35" s="38"/>
      <c r="I35" s="39"/>
      <c r="J35" s="40"/>
      <c r="L35" s="24" t="s">
        <v>63</v>
      </c>
      <c r="M35" s="25">
        <f>SUMIFS(Lookup!$C$2:$C$46, $H$6:$H$50,"*Other*")</f>
        <v>0</v>
      </c>
    </row>
    <row r="36" spans="2:13" ht="15.75" customHeight="1">
      <c r="B36" s="43"/>
      <c r="C36" s="43"/>
      <c r="E36" s="50">
        <v>11</v>
      </c>
      <c r="F36" s="55"/>
      <c r="G36" s="55"/>
      <c r="H36" s="41"/>
      <c r="I36" s="41"/>
      <c r="J36" s="42"/>
      <c r="L36" s="30" t="s">
        <v>50</v>
      </c>
      <c r="M36" s="31">
        <f>SUM(M7:M35)</f>
        <v>0</v>
      </c>
    </row>
    <row r="37" spans="2:13" ht="15.75" customHeight="1">
      <c r="B37" s="43"/>
      <c r="C37" s="43"/>
      <c r="E37" s="51"/>
      <c r="F37" s="56"/>
      <c r="G37" s="56"/>
      <c r="H37" s="21"/>
      <c r="I37" s="21"/>
      <c r="J37" s="22"/>
    </row>
    <row r="38" spans="2:13" ht="15.75" customHeight="1">
      <c r="B38" s="43"/>
      <c r="C38" s="43"/>
      <c r="E38" s="51"/>
      <c r="F38" s="56"/>
      <c r="G38" s="56"/>
      <c r="H38" s="27"/>
      <c r="I38" s="28"/>
      <c r="J38" s="29"/>
    </row>
    <row r="39" spans="2:13" ht="15.75" customHeight="1">
      <c r="E39" s="50">
        <v>12</v>
      </c>
      <c r="F39" s="55"/>
      <c r="G39" s="55"/>
      <c r="H39" s="32"/>
      <c r="I39" s="33"/>
      <c r="J39" s="34"/>
    </row>
    <row r="40" spans="2:13" ht="15.75" customHeight="1">
      <c r="E40" s="51"/>
      <c r="F40" s="56"/>
      <c r="G40" s="56"/>
      <c r="H40" s="35"/>
      <c r="I40" s="36"/>
      <c r="J40" s="37"/>
    </row>
    <row r="41" spans="2:13" ht="15.75" customHeight="1">
      <c r="E41" s="51"/>
      <c r="F41" s="56"/>
      <c r="G41" s="56"/>
      <c r="H41" s="38"/>
      <c r="I41" s="39"/>
      <c r="J41" s="40"/>
    </row>
    <row r="42" spans="2:13" ht="15.75" customHeight="1">
      <c r="E42" s="50">
        <v>13</v>
      </c>
      <c r="F42" s="55"/>
      <c r="G42" s="55"/>
      <c r="H42" s="41"/>
      <c r="I42" s="41"/>
      <c r="J42" s="42"/>
    </row>
    <row r="43" spans="2:13" ht="15.75" customHeight="1">
      <c r="E43" s="51"/>
      <c r="F43" s="56"/>
      <c r="G43" s="56"/>
      <c r="H43" s="21"/>
      <c r="I43" s="21"/>
      <c r="J43" s="22"/>
    </row>
    <row r="44" spans="2:13" ht="15.75" customHeight="1">
      <c r="E44" s="51"/>
      <c r="F44" s="56"/>
      <c r="G44" s="56"/>
      <c r="H44" s="27"/>
      <c r="I44" s="28"/>
      <c r="J44" s="29"/>
    </row>
    <row r="45" spans="2:13" ht="15.75" customHeight="1">
      <c r="E45" s="50">
        <v>14</v>
      </c>
      <c r="F45" s="55"/>
      <c r="G45" s="55"/>
      <c r="H45" s="32"/>
      <c r="I45" s="33"/>
      <c r="J45" s="34"/>
    </row>
    <row r="46" spans="2:13" ht="15.75" customHeight="1">
      <c r="E46" s="51"/>
      <c r="F46" s="56"/>
      <c r="G46" s="56"/>
      <c r="H46" s="35"/>
      <c r="I46" s="36"/>
      <c r="J46" s="37"/>
    </row>
    <row r="47" spans="2:13" ht="15.75" customHeight="1">
      <c r="E47" s="51"/>
      <c r="F47" s="56"/>
      <c r="G47" s="56"/>
      <c r="H47" s="38"/>
      <c r="I47" s="39"/>
      <c r="J47" s="40"/>
    </row>
    <row r="48" spans="2:13" ht="15.75" customHeight="1">
      <c r="E48" s="50">
        <v>15</v>
      </c>
      <c r="F48" s="55"/>
      <c r="G48" s="59"/>
      <c r="H48" s="41"/>
      <c r="I48" s="41"/>
      <c r="J48" s="42"/>
    </row>
    <row r="49" spans="5:10" ht="15.75" customHeight="1">
      <c r="E49" s="51"/>
      <c r="F49" s="56"/>
      <c r="G49" s="60"/>
      <c r="H49" s="21"/>
      <c r="I49" s="21"/>
      <c r="J49" s="22"/>
    </row>
    <row r="50" spans="5:10" ht="15.75" customHeight="1">
      <c r="E50" s="52"/>
      <c r="F50" s="57"/>
      <c r="G50" s="61"/>
      <c r="H50" s="27"/>
      <c r="I50" s="28"/>
      <c r="J50" s="29"/>
    </row>
    <row r="51" spans="5:10" ht="15.75" customHeight="1"/>
    <row r="52" spans="5:10" ht="15.75" customHeight="1"/>
    <row r="53" spans="5:10" ht="15.75" customHeight="1"/>
    <row r="54" spans="5:10" ht="15.75" customHeight="1"/>
    <row r="55" spans="5:10" ht="15.75" customHeight="1"/>
    <row r="56" spans="5:10" ht="15.75" customHeight="1"/>
    <row r="57" spans="5:10" ht="15.75" customHeight="1"/>
    <row r="58" spans="5:10" ht="15.75" customHeight="1"/>
    <row r="59" spans="5:10" ht="15.75" customHeight="1"/>
    <row r="60" spans="5:10" ht="15.75" customHeight="1"/>
    <row r="61" spans="5:10" ht="15.75" customHeight="1"/>
    <row r="62" spans="5:10" ht="15.75" customHeight="1"/>
    <row r="63" spans="5:10" ht="15.75" customHeight="1"/>
    <row r="64" spans="5: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zj91HVT4gv48ZgkL7bLcrwUS82G0hxe2GKHoScKh7Zz1ZiyWsA8w+WwNeZKp7BAPKp/M+YzB/0zs5oB5h8ZAIQ==" saltValue="3LgHFI4MBSaOJJAp0zE/vQ==" spinCount="100000" sheet="1" objects="1" scenarios="1"/>
  <protectedRanges>
    <protectedRange sqref="B4:C4" name="Range2"/>
    <protectedRange sqref="F6:J50" name="Range1"/>
  </protectedRanges>
  <mergeCells count="61">
    <mergeCell ref="E18:E20"/>
    <mergeCell ref="F18:F20"/>
    <mergeCell ref="G18:G20"/>
    <mergeCell ref="F21:F23"/>
    <mergeCell ref="G21:G23"/>
    <mergeCell ref="G12:G14"/>
    <mergeCell ref="B3:C3"/>
    <mergeCell ref="B4:C4"/>
    <mergeCell ref="B6:C7"/>
    <mergeCell ref="F6:F8"/>
    <mergeCell ref="G6:G8"/>
    <mergeCell ref="B8:C17"/>
    <mergeCell ref="G9:G11"/>
    <mergeCell ref="G15:G17"/>
    <mergeCell ref="E15:E17"/>
    <mergeCell ref="F15:F17"/>
    <mergeCell ref="E9:E11"/>
    <mergeCell ref="F9:F11"/>
    <mergeCell ref="E6:E8"/>
    <mergeCell ref="E12:E14"/>
    <mergeCell ref="F12:F14"/>
    <mergeCell ref="J3:J5"/>
    <mergeCell ref="L3:L4"/>
    <mergeCell ref="B1:N1"/>
    <mergeCell ref="B2:C2"/>
    <mergeCell ref="F3:F5"/>
    <mergeCell ref="G3:G5"/>
    <mergeCell ref="H3:H5"/>
    <mergeCell ref="I3:I5"/>
    <mergeCell ref="M3:M4"/>
    <mergeCell ref="E4:E5"/>
    <mergeCell ref="G48:G50"/>
    <mergeCell ref="F33:F35"/>
    <mergeCell ref="G33:G35"/>
    <mergeCell ref="F36:F38"/>
    <mergeCell ref="G36:G38"/>
    <mergeCell ref="F39:F41"/>
    <mergeCell ref="G39:G41"/>
    <mergeCell ref="G42:G44"/>
    <mergeCell ref="G24:G26"/>
    <mergeCell ref="B26:C35"/>
    <mergeCell ref="G30:G32"/>
    <mergeCell ref="F42:F44"/>
    <mergeCell ref="F45:F47"/>
    <mergeCell ref="G45:G47"/>
    <mergeCell ref="G27:G29"/>
    <mergeCell ref="E48:E50"/>
    <mergeCell ref="E21:E23"/>
    <mergeCell ref="B22:C24"/>
    <mergeCell ref="E24:E26"/>
    <mergeCell ref="F24:F26"/>
    <mergeCell ref="F48:F50"/>
    <mergeCell ref="E33:E35"/>
    <mergeCell ref="E36:E38"/>
    <mergeCell ref="E39:E41"/>
    <mergeCell ref="E42:E44"/>
    <mergeCell ref="E45:E47"/>
    <mergeCell ref="F27:F29"/>
    <mergeCell ref="E30:E32"/>
    <mergeCell ref="F30:F32"/>
    <mergeCell ref="E27:E29"/>
  </mergeCells>
  <dataValidations xWindow="613" yWindow="632" count="1">
    <dataValidation type="decimal" allowBlank="1" showInputMessage="1" prompt="Please review your entry - The months can be entered as a whole number or decimal and should be less than 6." sqref="G6 G9 G12 G15 G18 G21 G24 G27 G30 G33 G36 G39 G42 G45 G48" xr:uid="{00000000-0002-0000-0000-000001000000}">
      <formula1>0</formula1>
      <formula2>6</formula2>
    </dataValidation>
  </dataValidations>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xWindow="613" yWindow="632" count="2">
        <x14:dataValidation type="list" allowBlank="1" showInputMessage="1" showErrorMessage="1" prompt="Please Select From Drop-Down - Use the drop-down menu to specify the method used to report time." xr:uid="{00000000-0002-0000-0000-000000000000}">
          <x14:formula1>
            <xm:f>Lookup!$E$2:$E$4</xm:f>
          </x14:formula1>
          <xm:sqref>I6:I50</xm:sqref>
        </x14:dataValidation>
        <x14:dataValidation type="list" allowBlank="1" showErrorMessage="1" xr:uid="{00000000-0002-0000-0000-000002000000}">
          <x14:formula1>
            <xm:f>Lookup!$A$2:$A$30</xm:f>
          </x14:formula1>
          <xm:sqref>H6:H50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Q2:W1000"/>
  <sheetViews>
    <sheetView showGridLines="0" workbookViewId="0">
      <selection activeCell="AC7" sqref="AC7"/>
    </sheetView>
  </sheetViews>
  <sheetFormatPr defaultColWidth="12.5703125" defaultRowHeight="15" customHeight="1"/>
  <cols>
    <col min="1" max="14" width="8.5703125" customWidth="1"/>
    <col min="15" max="15" width="14.140625" customWidth="1"/>
    <col min="16" max="16" width="1.7109375" customWidth="1"/>
    <col min="17" max="17" width="0.7109375" customWidth="1"/>
    <col min="18" max="19" width="1.7109375" customWidth="1"/>
    <col min="20" max="26" width="8.5703125" customWidth="1"/>
  </cols>
  <sheetData>
    <row r="2" spans="17:23" ht="18.75" customHeight="1">
      <c r="Q2" s="44"/>
      <c r="R2" s="9"/>
      <c r="S2" s="88" t="s">
        <v>51</v>
      </c>
      <c r="T2" s="54"/>
      <c r="U2" s="54"/>
      <c r="V2" s="54"/>
      <c r="W2" s="54"/>
    </row>
    <row r="3" spans="17:23" ht="15" customHeight="1">
      <c r="Q3" s="44"/>
      <c r="R3" s="9"/>
      <c r="S3" s="54"/>
      <c r="T3" s="54"/>
      <c r="U3" s="54"/>
      <c r="V3" s="54"/>
      <c r="W3" s="54"/>
    </row>
    <row r="4" spans="17:23" ht="15.75" customHeight="1">
      <c r="Q4" s="44"/>
      <c r="R4" s="9"/>
      <c r="S4" s="54"/>
      <c r="T4" s="54"/>
      <c r="U4" s="54"/>
      <c r="V4" s="54"/>
      <c r="W4" s="54"/>
    </row>
    <row r="5" spans="17:23" ht="15.75" customHeight="1">
      <c r="Q5" s="44"/>
      <c r="R5" s="9"/>
      <c r="S5" s="54"/>
      <c r="T5" s="54"/>
      <c r="U5" s="54"/>
      <c r="V5" s="54"/>
      <c r="W5" s="54"/>
    </row>
    <row r="6" spans="17:23">
      <c r="Q6" s="44"/>
      <c r="R6" s="9"/>
    </row>
    <row r="7" spans="17:23" ht="15" customHeight="1">
      <c r="Q7" s="44"/>
      <c r="R7" s="9"/>
      <c r="S7" s="89" t="s">
        <v>52</v>
      </c>
      <c r="T7" s="54"/>
      <c r="U7" s="54"/>
      <c r="V7" s="54"/>
      <c r="W7" s="54"/>
    </row>
    <row r="8" spans="17:23" ht="15" customHeight="1">
      <c r="Q8" s="44"/>
      <c r="R8" s="9"/>
      <c r="S8" s="54"/>
      <c r="T8" s="54"/>
      <c r="U8" s="54"/>
      <c r="V8" s="54"/>
      <c r="W8" s="54"/>
    </row>
    <row r="9" spans="17:23" ht="15" customHeight="1">
      <c r="Q9" s="44"/>
      <c r="R9" s="9"/>
      <c r="S9" s="54"/>
      <c r="T9" s="54"/>
      <c r="U9" s="54"/>
      <c r="V9" s="54"/>
      <c r="W9" s="54"/>
    </row>
    <row r="10" spans="17:23" ht="15" customHeight="1">
      <c r="Q10" s="44"/>
      <c r="R10" s="9"/>
      <c r="S10" s="54"/>
      <c r="T10" s="54"/>
      <c r="U10" s="54"/>
      <c r="V10" s="54"/>
      <c r="W10" s="54"/>
    </row>
    <row r="11" spans="17:23" ht="15" customHeight="1">
      <c r="Q11" s="44"/>
      <c r="R11" s="9"/>
      <c r="S11" s="54"/>
      <c r="T11" s="54"/>
      <c r="U11" s="54"/>
      <c r="V11" s="54"/>
      <c r="W11" s="54"/>
    </row>
    <row r="12" spans="17:23">
      <c r="Q12" s="44"/>
      <c r="R12" s="9"/>
      <c r="S12" s="54"/>
      <c r="T12" s="54"/>
      <c r="U12" s="54"/>
      <c r="V12" s="54"/>
      <c r="W12" s="54"/>
    </row>
    <row r="13" spans="17:23">
      <c r="Q13" s="44"/>
      <c r="R13" s="9"/>
      <c r="S13" s="54"/>
      <c r="T13" s="54"/>
      <c r="U13" s="54"/>
      <c r="V13" s="54"/>
      <c r="W13" s="54"/>
    </row>
    <row r="14" spans="17:23">
      <c r="Q14" s="44"/>
      <c r="R14" s="9"/>
    </row>
    <row r="15" spans="17:23">
      <c r="Q15" s="44"/>
      <c r="R15" s="9"/>
      <c r="S15" s="90" t="s">
        <v>53</v>
      </c>
      <c r="T15" s="54"/>
      <c r="U15" s="54"/>
      <c r="V15" s="54"/>
      <c r="W15" s="54"/>
    </row>
    <row r="16" spans="17:23">
      <c r="Q16" s="44"/>
      <c r="R16" s="9"/>
      <c r="S16" s="54"/>
      <c r="T16" s="54"/>
      <c r="U16" s="54"/>
      <c r="V16" s="54"/>
      <c r="W16" s="54"/>
    </row>
    <row r="17" spans="17:23">
      <c r="Q17" s="44"/>
      <c r="R17" s="9"/>
      <c r="S17" s="54"/>
      <c r="T17" s="54"/>
      <c r="U17" s="54"/>
      <c r="V17" s="54"/>
      <c r="W17" s="54"/>
    </row>
    <row r="18" spans="17:23">
      <c r="Q18" s="44"/>
      <c r="R18" s="9"/>
      <c r="S18" s="54"/>
      <c r="T18" s="54"/>
      <c r="U18" s="54"/>
      <c r="V18" s="54"/>
      <c r="W18" s="54"/>
    </row>
    <row r="19" spans="17:23">
      <c r="Q19" s="44"/>
      <c r="R19" s="9"/>
      <c r="S19" s="54"/>
      <c r="T19" s="54"/>
      <c r="U19" s="54"/>
      <c r="V19" s="54"/>
      <c r="W19" s="54"/>
    </row>
    <row r="20" spans="17:23">
      <c r="Q20" s="44"/>
      <c r="R20" s="9"/>
      <c r="S20" s="54"/>
      <c r="T20" s="54"/>
      <c r="U20" s="54"/>
      <c r="V20" s="54"/>
      <c r="W20" s="54"/>
    </row>
    <row r="21" spans="17:23" ht="15.75" customHeight="1">
      <c r="Q21" s="44"/>
      <c r="R21" s="9"/>
      <c r="S21" s="54"/>
      <c r="T21" s="54"/>
      <c r="U21" s="54"/>
      <c r="V21" s="54"/>
      <c r="W21" s="54"/>
    </row>
    <row r="22" spans="17:23" ht="15.75" customHeight="1">
      <c r="Q22" s="44"/>
      <c r="R22" s="9"/>
      <c r="S22" s="54"/>
      <c r="T22" s="54"/>
      <c r="U22" s="54"/>
      <c r="V22" s="54"/>
      <c r="W22" s="54"/>
    </row>
    <row r="23" spans="17:23" ht="15.75" customHeight="1">
      <c r="Q23" s="44"/>
      <c r="R23" s="9"/>
      <c r="S23" s="54"/>
      <c r="T23" s="54"/>
      <c r="U23" s="54"/>
      <c r="V23" s="54"/>
      <c r="W23" s="54"/>
    </row>
    <row r="24" spans="17:23" ht="15.75" customHeight="1">
      <c r="Q24" s="44"/>
      <c r="R24" s="9"/>
      <c r="S24" s="54"/>
      <c r="T24" s="54"/>
      <c r="U24" s="54"/>
      <c r="V24" s="54"/>
      <c r="W24" s="54"/>
    </row>
    <row r="25" spans="17:23" ht="15.75" customHeight="1">
      <c r="Q25" s="44"/>
      <c r="R25" s="9"/>
      <c r="S25" s="54"/>
      <c r="T25" s="54"/>
      <c r="U25" s="54"/>
      <c r="V25" s="54"/>
      <c r="W25" s="54"/>
    </row>
    <row r="26" spans="17:23" ht="15.75" customHeight="1">
      <c r="Q26" s="44"/>
      <c r="R26" s="9"/>
      <c r="S26" s="54"/>
      <c r="T26" s="54"/>
      <c r="U26" s="54"/>
      <c r="V26" s="54"/>
      <c r="W26" s="54"/>
    </row>
    <row r="27" spans="17:23" ht="15.75" customHeight="1"/>
    <row r="28" spans="17:23" ht="15.75" customHeight="1"/>
    <row r="29" spans="17:23" ht="15.75" customHeight="1"/>
    <row r="30" spans="17:23" ht="15.75" customHeight="1"/>
    <row r="31" spans="17:23" ht="15.75" customHeight="1"/>
    <row r="32" spans="17:2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S2:W5"/>
    <mergeCell ref="S7:W13"/>
    <mergeCell ref="S15:W26"/>
  </mergeCells>
  <pageMargins left="0.7" right="0.7" top="0.75" bottom="0.75" header="0" footer="0"/>
  <pageSetup orientation="portrait"/>
  <drawing r:id="rId1"/>
  <legacyDrawing r:id="rId2"/>
  <oleObjects>
    <mc:AlternateContent xmlns:mc="http://schemas.openxmlformats.org/markup-compatibility/2006">
      <mc:Choice Requires="x14">
        <oleObject progId="Document" shapeId="1025" r:id="rId3">
          <objectPr defaultSize="0" autoPict="0" r:id="rId4">
            <anchor moveWithCells="1">
              <from>
                <xdr:col>0</xdr:col>
                <xdr:colOff>476250</xdr:colOff>
                <xdr:row>1</xdr:row>
                <xdr:rowOff>76200</xdr:rowOff>
              </from>
              <to>
                <xdr:col>14</xdr:col>
                <xdr:colOff>857250</xdr:colOff>
                <xdr:row>34</xdr:row>
                <xdr:rowOff>38100</xdr:rowOff>
              </to>
            </anchor>
          </objectPr>
        </oleObject>
      </mc:Choice>
      <mc:Fallback>
        <oleObject progId="Document" shapeId="1025" r:id="rId3"/>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topLeftCell="A19" workbookViewId="0">
      <selection activeCell="D43" sqref="D43"/>
    </sheetView>
  </sheetViews>
  <sheetFormatPr defaultColWidth="12.5703125" defaultRowHeight="15" customHeight="1"/>
  <cols>
    <col min="1" max="1" width="73.7109375" customWidth="1"/>
    <col min="2" max="2" width="20.85546875" customWidth="1"/>
    <col min="3" max="3" width="18.28515625" customWidth="1"/>
    <col min="4" max="4" width="8.5703125" customWidth="1"/>
    <col min="5" max="5" width="31.42578125" customWidth="1"/>
    <col min="6" max="26" width="8.5703125" customWidth="1"/>
  </cols>
  <sheetData>
    <row r="1" spans="1:5">
      <c r="A1" s="45" t="s">
        <v>54</v>
      </c>
      <c r="B1" s="91" t="s">
        <v>55</v>
      </c>
      <c r="C1" s="54"/>
      <c r="E1" s="45" t="s">
        <v>56</v>
      </c>
    </row>
    <row r="2" spans="1:5">
      <c r="A2" s="9" t="s">
        <v>21</v>
      </c>
      <c r="B2" s="92">
        <v>1</v>
      </c>
      <c r="C2" s="46" t="str">
        <f>IF('FTE Calculator'!I6="Hours worked per week",('FTE Calculator'!J6/'FTE Calculator'!$B$4)*('FTE Calculator'!$G$6/6),
IF('FTE Calculator'!I6="Total hours worked in period",('FTE Calculator'!J6/('FTE Calculator'!$B$4*26))*('FTE Calculator'!$G$6/6),
IF('FTE Calculator'!I6="Percent of time",('FTE Calculator'!J6/100)*('FTE Calculator'!$G$6/6),"")))</f>
        <v/>
      </c>
      <c r="E2" s="47" t="s">
        <v>57</v>
      </c>
    </row>
    <row r="3" spans="1:5">
      <c r="A3" s="9" t="s">
        <v>23</v>
      </c>
      <c r="B3" s="93"/>
      <c r="C3" s="46" t="str">
        <f>IF('FTE Calculator'!I7="Hours worked per week",('FTE Calculator'!J7/'FTE Calculator'!$B$4)*('FTE Calculator'!$G$6/6),
IF('FTE Calculator'!I7="Total hours worked in period",('FTE Calculator'!J7/('FTE Calculator'!$B$4*26))*('FTE Calculator'!$G$6/6),
IF('FTE Calculator'!I7="Percent of time",('FTE Calculator'!J7/100)*('FTE Calculator'!$G$6/6),"")))</f>
        <v/>
      </c>
      <c r="E3" s="47" t="s">
        <v>58</v>
      </c>
    </row>
    <row r="4" spans="1:5">
      <c r="A4" s="9" t="s">
        <v>61</v>
      </c>
      <c r="B4" s="94"/>
      <c r="C4" s="46" t="str">
        <f>IF('FTE Calculator'!I8="Hours worked per week",('FTE Calculator'!J8/'FTE Calculator'!$B$4)*('FTE Calculator'!$G$6/6),
IF('FTE Calculator'!I8="Total hours worked in period",('FTE Calculator'!J8/('FTE Calculator'!$B$4*26))*('FTE Calculator'!$G$6/6),
IF('FTE Calculator'!I8="Percent of time",('FTE Calculator'!J8/100)*('FTE Calculator'!$G$6/6),"")))</f>
        <v/>
      </c>
      <c r="E4" s="47" t="s">
        <v>59</v>
      </c>
    </row>
    <row r="5" spans="1:5">
      <c r="A5" s="9" t="s">
        <v>25</v>
      </c>
      <c r="B5" s="92">
        <v>2</v>
      </c>
      <c r="C5" s="48" t="str">
        <f>IF('FTE Calculator'!I9="Hours worked per week",('FTE Calculator'!J9/'FTE Calculator'!$B$4)*('FTE Calculator'!$G$9/6),
IF('FTE Calculator'!I9="Total hours worked in period",('FTE Calculator'!J9/('FTE Calculator'!$B$4*26))*('FTE Calculator'!$G$9/6),
IF('FTE Calculator'!I9="Percent of time",('FTE Calculator'!J9/100)*('FTE Calculator'!$G$9/6),"")))</f>
        <v/>
      </c>
    </row>
    <row r="6" spans="1:5">
      <c r="A6" s="9" t="s">
        <v>26</v>
      </c>
      <c r="B6" s="93"/>
      <c r="C6" s="48" t="str">
        <f>IF('FTE Calculator'!I10="Hours worked per week",('FTE Calculator'!J10/'FTE Calculator'!$B$4)*('FTE Calculator'!$G$9/6),
IF('FTE Calculator'!I10="Total hours worked in period",('FTE Calculator'!J10/('FTE Calculator'!$B$4*26))*('FTE Calculator'!$G$9/6),
IF('FTE Calculator'!I10="Percent of time",('FTE Calculator'!J10/100)*('FTE Calculator'!$G$9/6),"")))</f>
        <v/>
      </c>
    </row>
    <row r="7" spans="1:5">
      <c r="A7" s="9" t="s">
        <v>27</v>
      </c>
      <c r="B7" s="94"/>
      <c r="C7" s="48" t="str">
        <f>IF('FTE Calculator'!I11="Hours worked per week",('FTE Calculator'!J11/'FTE Calculator'!$B$4)*('FTE Calculator'!$G$9/6),
IF('FTE Calculator'!I11="Total hours worked in period",('FTE Calculator'!J11/('FTE Calculator'!$B$4*26))*('FTE Calculator'!$G$9/6),
IF('FTE Calculator'!I11="Percent of time",('FTE Calculator'!J11/100)*('FTE Calculator'!$G$9/6),"")))</f>
        <v/>
      </c>
    </row>
    <row r="8" spans="1:5">
      <c r="A8" s="9" t="s">
        <v>28</v>
      </c>
      <c r="B8" s="92">
        <v>3</v>
      </c>
      <c r="C8" s="46" t="str">
        <f>IF('FTE Calculator'!I12="Hours worked per week",('FTE Calculator'!J12/'FTE Calculator'!$B$4)*('FTE Calculator'!$G$12/6),
IF('FTE Calculator'!I12="Total hours worked in period",('FTE Calculator'!J12/('FTE Calculator'!$B$4*26))*('FTE Calculator'!$G$12/6),
IF('FTE Calculator'!I12="Percent of time",('FTE Calculator'!J12/100)*('FTE Calculator'!$G$12/6),"")))</f>
        <v/>
      </c>
    </row>
    <row r="9" spans="1:5">
      <c r="A9" s="9" t="s">
        <v>29</v>
      </c>
      <c r="B9" s="93"/>
      <c r="C9" s="46" t="str">
        <f>IF('FTE Calculator'!I13="Hours worked per week",('FTE Calculator'!J13/'FTE Calculator'!$B$4)*('FTE Calculator'!$G$12/6),
IF('FTE Calculator'!I13="Total hours worked in period",('FTE Calculator'!J13/('FTE Calculator'!$B$4*26))*('FTE Calculator'!$G$12/6),
IF('FTE Calculator'!I13="Percent of time",('FTE Calculator'!J13/100)*('FTE Calculator'!$G$12/6),"")))</f>
        <v/>
      </c>
    </row>
    <row r="10" spans="1:5">
      <c r="A10" s="9" t="s">
        <v>30</v>
      </c>
      <c r="B10" s="94"/>
      <c r="C10" s="46" t="str">
        <f>IF('FTE Calculator'!I14="Hours worked per week",('FTE Calculator'!J14/'FTE Calculator'!$B$4)*('FTE Calculator'!$G$12/6),
IF('FTE Calculator'!I14="Total hours worked in period",('FTE Calculator'!J14/('FTE Calculator'!$B$4*26))*('FTE Calculator'!$G$12/6),
IF('FTE Calculator'!I14="Percent of time",('FTE Calculator'!J14/100)*('FTE Calculator'!$G$12/6),"")))</f>
        <v/>
      </c>
    </row>
    <row r="11" spans="1:5">
      <c r="A11" s="9" t="s">
        <v>31</v>
      </c>
      <c r="B11" s="92">
        <v>4</v>
      </c>
      <c r="C11" s="48" t="str">
        <f>IF('FTE Calculator'!I15="Hours worked per week",('FTE Calculator'!J15/'FTE Calculator'!$B$4)*('FTE Calculator'!$G$15/6),
IF('FTE Calculator'!I15="Total hours worked in period",('FTE Calculator'!J15/('FTE Calculator'!$B$4*26))*('FTE Calculator'!$G$15/6),
IF('FTE Calculator'!I15="Percent of time",('FTE Calculator'!J15/100)*('FTE Calculator'!$G$15/6),"")))</f>
        <v/>
      </c>
    </row>
    <row r="12" spans="1:5">
      <c r="A12" s="9" t="s">
        <v>32</v>
      </c>
      <c r="B12" s="93"/>
      <c r="C12" s="48" t="str">
        <f>IF('FTE Calculator'!I16="Hours worked per week",('FTE Calculator'!J16/'FTE Calculator'!$B$4)*('FTE Calculator'!$G$15/6),
IF('FTE Calculator'!I16="Total hours worked in period",('FTE Calculator'!J16/('FTE Calculator'!$B$4*26))*('FTE Calculator'!$G$15/6),
IF('FTE Calculator'!I16="Percent of time",('FTE Calculator'!J16/100)*('FTE Calculator'!$G$15/6),"")))</f>
        <v/>
      </c>
    </row>
    <row r="13" spans="1:5">
      <c r="A13" s="9" t="s">
        <v>62</v>
      </c>
      <c r="B13" s="94"/>
      <c r="C13" s="48" t="str">
        <f>IF('FTE Calculator'!I17="Hours worked per week",('FTE Calculator'!J17/'FTE Calculator'!$B$4)*('FTE Calculator'!$G$15/6),
IF('FTE Calculator'!I17="Total hours worked in period",('FTE Calculator'!J17/('FTE Calculator'!$B$4*26))*('FTE Calculator'!$G$15/6),
IF('FTE Calculator'!I17="Percent of time",('FTE Calculator'!J17/100)*('FTE Calculator'!$G$15/6),"")))</f>
        <v/>
      </c>
    </row>
    <row r="14" spans="1:5">
      <c r="A14" s="9" t="s">
        <v>34</v>
      </c>
      <c r="B14" s="92">
        <v>5</v>
      </c>
      <c r="C14" s="46" t="str">
        <f>IF('FTE Calculator'!I18="Hours worked per week",('FTE Calculator'!J18/'FTE Calculator'!$B$4)*('FTE Calculator'!$G$18/6),
IF('FTE Calculator'!I18="Total hours worked in period",('FTE Calculator'!J18/('FTE Calculator'!$B$4*26))*('FTE Calculator'!$G$18/6),
IF('FTE Calculator'!I18="Percent of time",('FTE Calculator'!J18/100)*('FTE Calculator'!$G$18/6),"")))</f>
        <v/>
      </c>
    </row>
    <row r="15" spans="1:5">
      <c r="A15" s="9" t="s">
        <v>60</v>
      </c>
      <c r="B15" s="93"/>
      <c r="C15" s="46" t="str">
        <f>IF('FTE Calculator'!I19="Hours worked per week",('FTE Calculator'!J19/'FTE Calculator'!$B$4)*('FTE Calculator'!$G$18/6),
IF('FTE Calculator'!I19="Total hours worked in period",('FTE Calculator'!J19/('FTE Calculator'!$B$4*26))*('FTE Calculator'!$G$18/6),
IF('FTE Calculator'!I19="Percent of time",('FTE Calculator'!J19/100)*('FTE Calculator'!$G$18/6),"")))</f>
        <v/>
      </c>
    </row>
    <row r="16" spans="1:5">
      <c r="A16" s="9" t="s">
        <v>36</v>
      </c>
      <c r="B16" s="94"/>
      <c r="C16" s="46" t="str">
        <f>IF('FTE Calculator'!I20="Hours worked per week",('FTE Calculator'!J20/'FTE Calculator'!$B$4)*('FTE Calculator'!$G$18/6),
IF('FTE Calculator'!I20="Total hours worked in period",('FTE Calculator'!J20/('FTE Calculator'!$B$4*26))*('FTE Calculator'!$G$18/6),
IF('FTE Calculator'!I20="Percent of time",('FTE Calculator'!J20/100)*('FTE Calculator'!$G$18/6),"")))</f>
        <v/>
      </c>
    </row>
    <row r="17" spans="1:3">
      <c r="A17" s="9" t="s">
        <v>37</v>
      </c>
      <c r="B17" s="92">
        <v>6</v>
      </c>
      <c r="C17" s="48" t="str">
        <f>IF('FTE Calculator'!I21="Hours worked per week",('FTE Calculator'!J21/'FTE Calculator'!$B$4)*('FTE Calculator'!$G$21/6),
IF('FTE Calculator'!I21="Total hours worked in period",('FTE Calculator'!J21/('FTE Calculator'!$B$4*26))*('FTE Calculator'!$G$21/6),
IF('FTE Calculator'!I21="Percent of time",('FTE Calculator'!J21/100)*('FTE Calculator'!$G$21/6),"")))</f>
        <v/>
      </c>
    </row>
    <row r="18" spans="1:3">
      <c r="A18" s="9" t="s">
        <v>38</v>
      </c>
      <c r="B18" s="93"/>
      <c r="C18" s="48" t="str">
        <f>IF('FTE Calculator'!I22="Hours worked per week",('FTE Calculator'!J22/'FTE Calculator'!$B$4)*('FTE Calculator'!$G$21/6),
IF('FTE Calculator'!I22="Total hours worked in period",('FTE Calculator'!J22/('FTE Calculator'!$B$4*26))*('FTE Calculator'!$G$21/6),
IF('FTE Calculator'!I22="Percent of time",('FTE Calculator'!J22/100)*('FTE Calculator'!$G$21/6),"")))</f>
        <v/>
      </c>
    </row>
    <row r="19" spans="1:3">
      <c r="A19" s="9" t="s">
        <v>39</v>
      </c>
      <c r="B19" s="94"/>
      <c r="C19" s="48" t="str">
        <f>IF('FTE Calculator'!I23="Hours worked per week",('FTE Calculator'!J23/'FTE Calculator'!$B$4)*('FTE Calculator'!$G$21/6),
IF('FTE Calculator'!I23="Total hours worked in period",('FTE Calculator'!J23/('FTE Calculator'!$B$4*26))*('FTE Calculator'!$G$21/6),
IF('FTE Calculator'!I23="Percent of time",('FTE Calculator'!J23/100)*('FTE Calculator'!$G$21/6),"")))</f>
        <v/>
      </c>
    </row>
    <row r="20" spans="1:3">
      <c r="A20" s="9" t="s">
        <v>40</v>
      </c>
      <c r="B20" s="92">
        <v>7</v>
      </c>
      <c r="C20" s="46" t="str">
        <f>IF('FTE Calculator'!I24="Hours worked per week",('FTE Calculator'!J24/'FTE Calculator'!$B$4)*('FTE Calculator'!$G$24/6),
IF('FTE Calculator'!I24="Total hours worked in period",('FTE Calculator'!J24/('FTE Calculator'!$B$4*26))*('FTE Calculator'!$G$24/6),
IF('FTE Calculator'!I24="Percent of time",('FTE Calculator'!J24/100)*('FTE Calculator'!$G$24/6),"")))</f>
        <v/>
      </c>
    </row>
    <row r="21" spans="1:3" ht="15.75" customHeight="1">
      <c r="A21" s="9" t="s">
        <v>41</v>
      </c>
      <c r="B21" s="93"/>
      <c r="C21" s="46" t="str">
        <f>IF('FTE Calculator'!I25="Hours worked per week",('FTE Calculator'!J25/'FTE Calculator'!$B$4)*('FTE Calculator'!$G$24/6),
IF('FTE Calculator'!I25="Total hours worked in period",('FTE Calculator'!J25/('FTE Calculator'!$B$4*26))*('FTE Calculator'!$G$24/6),
IF('FTE Calculator'!I25="Percent of time",('FTE Calculator'!J25/100)*('FTE Calculator'!$G$24/6),"")))</f>
        <v/>
      </c>
    </row>
    <row r="22" spans="1:3" ht="15.75" customHeight="1">
      <c r="A22" s="9" t="s">
        <v>42</v>
      </c>
      <c r="B22" s="94"/>
      <c r="C22" s="46" t="str">
        <f>IF('FTE Calculator'!I26="Hours worked per week",('FTE Calculator'!J26/'FTE Calculator'!$B$4)*('FTE Calculator'!$G$24/6),
IF('FTE Calculator'!I26="Total hours worked in period",('FTE Calculator'!J26/('FTE Calculator'!$B$4*26))*('FTE Calculator'!$G$24/6),
IF('FTE Calculator'!I26="Percent of time",('FTE Calculator'!J26/100)*('FTE Calculator'!$G$24/6),"")))</f>
        <v/>
      </c>
    </row>
    <row r="23" spans="1:3" ht="15.75" customHeight="1">
      <c r="A23" s="9" t="s">
        <v>43</v>
      </c>
      <c r="B23" s="92">
        <v>8</v>
      </c>
      <c r="C23" s="48" t="str">
        <f>IF('FTE Calculator'!I27="Hours worked per week",('FTE Calculator'!J27/'FTE Calculator'!$B$4)*('FTE Calculator'!$G$27/6),
IF('FTE Calculator'!I27="Total hours worked in period",('FTE Calculator'!J27/('FTE Calculator'!$B$4*26))*('FTE Calculator'!$G$27/6),
IF('FTE Calculator'!I27="Percent of time",('FTE Calculator'!J27/100)*('FTE Calculator'!$G$27/6),"")))</f>
        <v/>
      </c>
    </row>
    <row r="24" spans="1:3" ht="15.75" customHeight="1">
      <c r="A24" s="9" t="s">
        <v>44</v>
      </c>
      <c r="B24" s="93"/>
      <c r="C24" s="48" t="str">
        <f>IF('FTE Calculator'!I28="Hours worked per week",('FTE Calculator'!J28/'FTE Calculator'!$B$4)*('FTE Calculator'!$G$27/6),
IF('FTE Calculator'!I28="Total hours worked in period",('FTE Calculator'!J28/('FTE Calculator'!$B$4*26))*('FTE Calculator'!$G$27/6),
IF('FTE Calculator'!I28="Percent of time",('FTE Calculator'!J28/100)*('FTE Calculator'!$G$27/6),"")))</f>
        <v/>
      </c>
    </row>
    <row r="25" spans="1:3" ht="15.75" customHeight="1">
      <c r="A25" s="9" t="s">
        <v>45</v>
      </c>
      <c r="B25" s="94"/>
      <c r="C25" s="48" t="str">
        <f>IF('FTE Calculator'!I29="Hours worked per week",('FTE Calculator'!J29/'FTE Calculator'!$B$4)*('FTE Calculator'!$G$27/6),
IF('FTE Calculator'!I29="Total hours worked in period",('FTE Calculator'!J29/('FTE Calculator'!$B$4*26))*('FTE Calculator'!$G$27/6),
IF('FTE Calculator'!I29="Percent of time",('FTE Calculator'!J29/100)*('FTE Calculator'!$G$27/6),"")))</f>
        <v/>
      </c>
    </row>
    <row r="26" spans="1:3" ht="15.75" customHeight="1">
      <c r="A26" s="9" t="s">
        <v>46</v>
      </c>
      <c r="B26" s="92">
        <v>9</v>
      </c>
      <c r="C26" s="46" t="str">
        <f>IF('FTE Calculator'!I30="Hours worked per week",('FTE Calculator'!J30/'FTE Calculator'!$B$4)*('FTE Calculator'!$G$30/6),
IF('FTE Calculator'!I30="Total hours worked in period",('FTE Calculator'!J30/('FTE Calculator'!$B$4*26))*('FTE Calculator'!$G$30/6),
IF('FTE Calculator'!I30="Percent of time",('FTE Calculator'!J30/100)*('FTE Calculator'!$G$30/6),"")))</f>
        <v/>
      </c>
    </row>
    <row r="27" spans="1:3" ht="15.75" customHeight="1">
      <c r="A27" s="9" t="s">
        <v>47</v>
      </c>
      <c r="B27" s="93"/>
      <c r="C27" s="46" t="str">
        <f>IF('FTE Calculator'!I31="Hours worked per week",('FTE Calculator'!J31/'FTE Calculator'!$B$4)*('FTE Calculator'!$G$30/6),
IF('FTE Calculator'!I31="Total hours worked in period",('FTE Calculator'!J31/('FTE Calculator'!$B$4*26))*('FTE Calculator'!$G$30/6),
IF('FTE Calculator'!I31="Percent of time",('FTE Calculator'!J31/100)*('FTE Calculator'!$G$30/6),"")))</f>
        <v/>
      </c>
    </row>
    <row r="28" spans="1:3" ht="15.75" customHeight="1">
      <c r="A28" s="9" t="s">
        <v>48</v>
      </c>
      <c r="B28" s="94"/>
      <c r="C28" s="46" t="str">
        <f>IF('FTE Calculator'!I32="Hours worked per week",('FTE Calculator'!J32/'FTE Calculator'!$B$4)*('FTE Calculator'!$G$30/6),
IF('FTE Calculator'!I32="Total hours worked in period",('FTE Calculator'!J32/('FTE Calculator'!$B$4*26))*('FTE Calculator'!$G$30/6),
IF('FTE Calculator'!I32="Percent of time",('FTE Calculator'!J32/100)*('FTE Calculator'!$G$30/6),"")))</f>
        <v/>
      </c>
    </row>
    <row r="29" spans="1:3" ht="15.75" customHeight="1">
      <c r="A29" s="9" t="s">
        <v>49</v>
      </c>
      <c r="B29" s="92">
        <v>10</v>
      </c>
      <c r="C29" s="48" t="str">
        <f>IF('FTE Calculator'!I33="Hours worked per week",('FTE Calculator'!J33/'FTE Calculator'!$B$4)*('FTE Calculator'!$G$33/6),
IF('FTE Calculator'!I33="Total hours worked in period",('FTE Calculator'!J33/('FTE Calculator'!$B$4*26))*('FTE Calculator'!$G$33/6),
IF('FTE Calculator'!I33="Percent of time",('FTE Calculator'!J33/100)*('FTE Calculator'!$G$33/6),"")))</f>
        <v/>
      </c>
    </row>
    <row r="30" spans="1:3" ht="15.75" customHeight="1">
      <c r="A30" s="9" t="s">
        <v>63</v>
      </c>
      <c r="B30" s="93"/>
      <c r="C30" s="48" t="str">
        <f>IF('FTE Calculator'!I34="Hours worked per week",('FTE Calculator'!J34/'FTE Calculator'!$B$4)*('FTE Calculator'!$G$33/6),
IF('FTE Calculator'!I34="Total hours worked in period",('FTE Calculator'!J34/('FTE Calculator'!$B$4*26))*('FTE Calculator'!$G$33/6),
IF('FTE Calculator'!I34="Percent of time",('FTE Calculator'!J34/100)*('FTE Calculator'!$G$33/6),"")))</f>
        <v/>
      </c>
    </row>
    <row r="31" spans="1:3" ht="15.75" customHeight="1">
      <c r="A31" s="9"/>
      <c r="B31" s="94"/>
      <c r="C31" s="48" t="str">
        <f>IF('FTE Calculator'!I35="Hours worked per week",('FTE Calculator'!J35/'FTE Calculator'!$B$4)*('FTE Calculator'!$G$33/6),
IF('FTE Calculator'!I35="Total hours worked in period",('FTE Calculator'!J35/('FTE Calculator'!$B$4*26))*('FTE Calculator'!$G$33/6),
IF('FTE Calculator'!I35="Percent of time",('FTE Calculator'!J35/100)*('FTE Calculator'!$G$33/6),"")))</f>
        <v/>
      </c>
    </row>
    <row r="32" spans="1:3" ht="15.75" customHeight="1">
      <c r="A32" s="9"/>
      <c r="B32" s="92">
        <v>11</v>
      </c>
      <c r="C32" s="46" t="str">
        <f>IF('FTE Calculator'!I36="Hours worked per week",('FTE Calculator'!J36/'FTE Calculator'!$B$4)*('FTE Calculator'!$G$36/6),
IF('FTE Calculator'!I36="Total hours worked in period",('FTE Calculator'!J36/('FTE Calculator'!$B$4*26))*('FTE Calculator'!$G$36/6),
IF('FTE Calculator'!I36="Percent of time",('FTE Calculator'!J36/100)*('FTE Calculator'!$G$36/6),"")))</f>
        <v/>
      </c>
    </row>
    <row r="33" spans="2:3" ht="15.75" customHeight="1">
      <c r="B33" s="93"/>
      <c r="C33" s="46" t="str">
        <f>IF('FTE Calculator'!I37="Hours worked per week",('FTE Calculator'!J37/'FTE Calculator'!$B$4)*('FTE Calculator'!$G$36/6),
IF('FTE Calculator'!I37="Total hours worked in period",('FTE Calculator'!J37/('FTE Calculator'!$B$4*26))*('FTE Calculator'!$G$36/6),
IF('FTE Calculator'!I37="Percent of time",('FTE Calculator'!J37/100)*('FTE Calculator'!$G$36/6),"")))</f>
        <v/>
      </c>
    </row>
    <row r="34" spans="2:3" ht="15.75" customHeight="1">
      <c r="B34" s="94"/>
      <c r="C34" s="46" t="str">
        <f>IF('FTE Calculator'!I38="Hours worked per week",('FTE Calculator'!J38/'FTE Calculator'!$B$4)*('FTE Calculator'!$G$36/6),
IF('FTE Calculator'!I38="Total hours worked in period",('FTE Calculator'!J38/('FTE Calculator'!$B$4*26))*('FTE Calculator'!$G$36/6),
IF('FTE Calculator'!I38="Percent of time",('FTE Calculator'!J38/100)*('FTE Calculator'!$G$36/6),"")))</f>
        <v/>
      </c>
    </row>
    <row r="35" spans="2:3" ht="15.75" customHeight="1">
      <c r="B35" s="92">
        <v>12</v>
      </c>
      <c r="C35" s="48" t="str">
        <f>IF('FTE Calculator'!I39="Hours worked per week",('FTE Calculator'!J39/'FTE Calculator'!$B$4)*('FTE Calculator'!$G$39/6),
IF('FTE Calculator'!I39="Total hours worked in period",('FTE Calculator'!J39/('FTE Calculator'!$B$4*26))*('FTE Calculator'!$G$39/6),
IF('FTE Calculator'!I39="Percent of time",('FTE Calculator'!J39/100)*('FTE Calculator'!$G$39/6),"")))</f>
        <v/>
      </c>
    </row>
    <row r="36" spans="2:3" ht="15.75" customHeight="1">
      <c r="B36" s="93"/>
      <c r="C36" s="48" t="str">
        <f>IF('FTE Calculator'!I40="Hours worked per week",('FTE Calculator'!J40/'FTE Calculator'!$B$4)*('FTE Calculator'!$G$39/6),
IF('FTE Calculator'!I40="Total hours worked in period",('FTE Calculator'!J40/('FTE Calculator'!$B$4*26))*('FTE Calculator'!$G$39/6),
IF('FTE Calculator'!I40="Percent of time",('FTE Calculator'!J40/100)*('FTE Calculator'!$G$39/6),"")))</f>
        <v/>
      </c>
    </row>
    <row r="37" spans="2:3" ht="15.75" customHeight="1">
      <c r="B37" s="94"/>
      <c r="C37" s="48" t="str">
        <f>IF('FTE Calculator'!I41="Hours worked per week",('FTE Calculator'!J41/'FTE Calculator'!$B$4)*('FTE Calculator'!$G$39/6),
IF('FTE Calculator'!I41="Total hours worked in period",('FTE Calculator'!J41/('FTE Calculator'!$B$4*26))*('FTE Calculator'!$G$39/6),
IF('FTE Calculator'!I41="Percent of time",('FTE Calculator'!J41/100)*('FTE Calculator'!$G$39/6),"")))</f>
        <v/>
      </c>
    </row>
    <row r="38" spans="2:3" ht="15.75" customHeight="1">
      <c r="B38" s="92">
        <v>13</v>
      </c>
      <c r="C38" s="46" t="str">
        <f>IF('FTE Calculator'!I42="Hours worked per week",('FTE Calculator'!J42/'FTE Calculator'!$B$4)*('FTE Calculator'!$G$42/6),
IF('FTE Calculator'!I42="Total hours worked in period",('FTE Calculator'!J42/('FTE Calculator'!$B$4*26))*('FTE Calculator'!$G$42/6),
IF('FTE Calculator'!I42="Percent of time",('FTE Calculator'!J42/100)*('FTE Calculator'!$G$42/6),"")))</f>
        <v/>
      </c>
    </row>
    <row r="39" spans="2:3" ht="15.75" customHeight="1">
      <c r="B39" s="93"/>
      <c r="C39" s="46" t="str">
        <f>IF('FTE Calculator'!I43="Hours worked per week",('FTE Calculator'!J43/'FTE Calculator'!$B$4)*('FTE Calculator'!$G$42/6),
IF('FTE Calculator'!I43="Total hours worked in period",('FTE Calculator'!J43/('FTE Calculator'!$B$4*26))*('FTE Calculator'!$G$42/6),
IF('FTE Calculator'!I43="Percent of time",('FTE Calculator'!J43/100)*('FTE Calculator'!$G$42/6),"")))</f>
        <v/>
      </c>
    </row>
    <row r="40" spans="2:3" ht="15.75" customHeight="1">
      <c r="B40" s="94"/>
      <c r="C40" s="46" t="str">
        <f>IF('FTE Calculator'!I44="Hours worked per week",('FTE Calculator'!J44/'FTE Calculator'!$B$4)*('FTE Calculator'!$G$42/6),
IF('FTE Calculator'!I44="Total hours worked in period",('FTE Calculator'!J44/('FTE Calculator'!$B$4*26))*('FTE Calculator'!$G$42/6),
IF('FTE Calculator'!I44="Percent of time",('FTE Calculator'!J44/100)*('FTE Calculator'!$G$42/6),"")))</f>
        <v/>
      </c>
    </row>
    <row r="41" spans="2:3" ht="15.75" customHeight="1">
      <c r="B41" s="92">
        <v>14</v>
      </c>
      <c r="C41" s="48" t="str">
        <f>IF('FTE Calculator'!I45="Hours worked per week",('FTE Calculator'!J45/'FTE Calculator'!$B$4)*('FTE Calculator'!$G$45/6),
IF('FTE Calculator'!I45="Total hours worked in period",('FTE Calculator'!J45/('FTE Calculator'!$B$4*26))*('FTE Calculator'!$G$45/6),
IF('FTE Calculator'!I45="Percent of time",('FTE Calculator'!J45/100)*('FTE Calculator'!$G$45/6),"")))</f>
        <v/>
      </c>
    </row>
    <row r="42" spans="2:3" ht="15.75" customHeight="1">
      <c r="B42" s="93"/>
      <c r="C42" s="48" t="str">
        <f>IF('FTE Calculator'!I46="Hours worked per week",('FTE Calculator'!J46/'FTE Calculator'!$B$4)*('FTE Calculator'!$G$45/6),
IF('FTE Calculator'!I46="Total hours worked in period",('FTE Calculator'!J46/('FTE Calculator'!$B$4*26))*('FTE Calculator'!$G$45/6),
IF('FTE Calculator'!I46="Percent of time",('FTE Calculator'!J46/100)*('FTE Calculator'!$G$45/6),"")))</f>
        <v/>
      </c>
    </row>
    <row r="43" spans="2:3" ht="15.75" customHeight="1">
      <c r="B43" s="94"/>
      <c r="C43" s="48" t="str">
        <f>IF('FTE Calculator'!I47="Hours worked per week",('FTE Calculator'!J47/'FTE Calculator'!$B$4)*('FTE Calculator'!$G$45/6),
IF('FTE Calculator'!I47="Total hours worked in period",('FTE Calculator'!J47/('FTE Calculator'!$B$4*26))*('FTE Calculator'!$G$45/6),
IF('FTE Calculator'!I47="Percent of time",('FTE Calculator'!J47/100)*('FTE Calculator'!$G$45/6),"")))</f>
        <v/>
      </c>
    </row>
    <row r="44" spans="2:3" ht="15.75" customHeight="1">
      <c r="B44" s="92">
        <v>15</v>
      </c>
      <c r="C44" s="46" t="str">
        <f>IF('FTE Calculator'!I48="Hours worked per week",('FTE Calculator'!J48/'FTE Calculator'!$B$4)*('FTE Calculator'!$G$48/6),
IF('FTE Calculator'!I48="Total hours worked in period",('FTE Calculator'!J48/('FTE Calculator'!$B$4*26))*('FTE Calculator'!$G$48/6),
IF('FTE Calculator'!I48="Percent of time",('FTE Calculator'!J48/100)*('FTE Calculator'!$G$48/6),"")))</f>
        <v/>
      </c>
    </row>
    <row r="45" spans="2:3" ht="15.75" customHeight="1">
      <c r="B45" s="93"/>
      <c r="C45" s="46" t="str">
        <f>IF('FTE Calculator'!I49="Hours worked per week",('FTE Calculator'!J49/'FTE Calculator'!$B$4)*('FTE Calculator'!$G$48/6),
IF('FTE Calculator'!I49="Total hours worked in period",('FTE Calculator'!J49/('FTE Calculator'!$B$4*26))*('FTE Calculator'!$G$48/6),
IF('FTE Calculator'!I49="Percent of time",('FTE Calculator'!J49/100)*('FTE Calculator'!$G$48/6),"")))</f>
        <v/>
      </c>
    </row>
    <row r="46" spans="2:3" ht="15.75" customHeight="1">
      <c r="B46" s="94"/>
      <c r="C46" s="46" t="str">
        <f>IF('FTE Calculator'!I50="Hours worked per week",('FTE Calculator'!J50/'FTE Calculator'!$B$4)*('FTE Calculator'!$G$48/6),
IF('FTE Calculator'!I50="Total hours worked in period",('FTE Calculator'!J50/('FTE Calculator'!$B$4*26))*('FTE Calculator'!$G$48/6),
IF('FTE Calculator'!I50="Percent of time",('FTE Calculator'!J50/100)*('FTE Calculator'!$G$48/6),"")))</f>
        <v/>
      </c>
    </row>
    <row r="47" spans="2:3" ht="15.75" customHeight="1">
      <c r="C47" s="49" t="str">
        <f>IF('FTE Calculator'!I52="Hours worked per week",('FTE Calculator'!J52/'FTE Calculator'!$B$4)*('FTE Calculator'!$G$6/6),
IF('FTE Calculator'!I52="Total hours worked in period",('FTE Calculator'!J52/('FTE Calculator'!$B$4*26))*('FTE Calculator'!$G$6/6),
IF('FTE Calculator'!I52="Percent of time",('FTE Calculator'!J52/100)*('FTE Calculator'!G52/6),"")))</f>
        <v/>
      </c>
    </row>
    <row r="48" spans="2:3" ht="15.75" customHeight="1">
      <c r="C48" s="49" t="str">
        <f>IF('FTE Calculator'!I53="Hours worked per week",('FTE Calculator'!J53/'FTE Calculator'!$B$4)*('FTE Calculator'!$G$6/6),
IF('FTE Calculator'!I53="Total hours worked in period",('FTE Calculator'!J53/('FTE Calculator'!$B$4*26))*('FTE Calculator'!$G$6/6),
IF('FTE Calculator'!I53="Percent of time",('FTE Calculator'!J53/100)*('FTE Calculator'!G53/6),"")))</f>
        <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14:B16"/>
    <mergeCell ref="B17:B19"/>
    <mergeCell ref="B41:B43"/>
    <mergeCell ref="B44:B46"/>
    <mergeCell ref="B20:B22"/>
    <mergeCell ref="B23:B25"/>
    <mergeCell ref="B26:B28"/>
    <mergeCell ref="B29:B31"/>
    <mergeCell ref="B32:B34"/>
    <mergeCell ref="B35:B37"/>
    <mergeCell ref="B38:B40"/>
    <mergeCell ref="B1:C1"/>
    <mergeCell ref="B2:B4"/>
    <mergeCell ref="B5:B7"/>
    <mergeCell ref="B8:B10"/>
    <mergeCell ref="B11:B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FTE Calculator</vt:lpstr>
      <vt:lpstr>FAQs - Staff FTEs</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 Plotkin</dc:creator>
  <cp:lastModifiedBy>Alexa Plotkin</cp:lastModifiedBy>
  <dcterms:created xsi:type="dcterms:W3CDTF">2025-07-07T13:59:30Z</dcterms:created>
  <dcterms:modified xsi:type="dcterms:W3CDTF">2026-01-26T15:49:22Z</dcterms:modified>
</cp:coreProperties>
</file>